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sheets/sheet7.xml" ContentType="application/vnd.openxmlformats-officedocument.spreadsheetml.worksheet+xml"/>
  <Override PartName="/xl/tables/table3.xml" ContentType="application/vnd.openxmlformats-officedocument.spreadsheetml.table+xml"/>
  <Override PartName="/xl/worksheets/sheet8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05" yWindow="0" windowWidth="14610" windowHeight="15225" tabRatio="600" firstSheet="4" activeTab="6" autoFilterDateGrouping="1"/>
  </bookViews>
  <sheets>
    <sheet name="J_A_visits" sheetId="1" state="visible" r:id="rId1"/>
    <sheet name="J_A_visits_lineItems" sheetId="2" state="visible" r:id="rId2"/>
    <sheet name="J_A_visits_assignedUsers" sheetId="3" state="visible" r:id="rId3"/>
    <sheet name="J_A_visits_timeSheetEntries" sheetId="4" state="visible" r:id="rId4"/>
    <sheet name="Visits" sheetId="5" state="visible" r:id="rId5"/>
    <sheet name="Time_Sheets" sheetId="6" state="visible" r:id="rId6"/>
    <sheet name="Monthy_Report" sheetId="7" state="visible" r:id="rId7"/>
    <sheet name="Parameters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5">
    <numFmt numFmtId="164" formatCode="[$-409]mmmm\ d\,\ yyyy;@"/>
    <numFmt numFmtId="165" formatCode="_(&quot;$&quot;* #,##0.00_);_(&quot;$&quot;* \(#,##0.00\);_(&quot;$&quot;* &quot;-&quot;??_);_(@_)"/>
    <numFmt numFmtId="166" formatCode="[$-409]h:mm\ AM/PM;@"/>
    <numFmt numFmtId="167" formatCode="[$-F400]h:mm:ss\ AM/PM"/>
    <numFmt numFmtId="168" formatCode="yyyy\-mm"/>
  </numFmts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  <border>
      <left style="thin">
        <color rgb="FF44B3E1"/>
      </left>
      <right/>
      <top style="thin">
        <color theme="4" tint="0.3999755851924192"/>
      </top>
      <bottom/>
      <diagonal/>
    </border>
    <border>
      <left style="thin">
        <color rgb="FF44B3E1"/>
      </left>
      <right/>
      <top/>
      <bottom style="thin">
        <color theme="4" tint="0.3999450666829432"/>
      </bottom>
      <diagonal/>
    </border>
    <border>
      <left style="thin">
        <color rgb="FF44B3E1"/>
      </left>
      <right/>
      <top style="thin">
        <color theme="4" tint="0.3999450666829432"/>
      </top>
      <bottom style="thin">
        <color theme="4" tint="0.3999450666829432"/>
      </bottom>
      <diagonal/>
    </border>
    <border>
      <left style="thin">
        <color rgb="FF44B3E1"/>
      </left>
      <right/>
      <top style="thin">
        <color theme="4" tint="0.3999450666829432"/>
      </top>
      <bottom style="thin">
        <color rgb="FF44B3E1"/>
      </bottom>
      <diagonal/>
    </border>
  </borders>
  <cellStyleXfs count="3">
    <xf numFmtId="0" fontId="2" fillId="0" borderId="0"/>
    <xf numFmtId="44" fontId="2" fillId="0" borderId="0"/>
    <xf numFmtId="9" fontId="2" fillId="0" borderId="0"/>
  </cellStyleXfs>
  <cellXfs count="44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1">
      <alignment horizontal="center"/>
    </xf>
    <xf numFmtId="9" fontId="0" fillId="0" borderId="0" applyAlignment="1" pivotButton="0" quotePrefix="0" xfId="2">
      <alignment horizontal="center"/>
    </xf>
    <xf numFmtId="166" fontId="0" fillId="0" borderId="0" applyAlignment="1" pivotButton="0" quotePrefix="0" xfId="0">
      <alignment horizontal="center"/>
    </xf>
    <xf numFmtId="0" fontId="1" fillId="0" borderId="0" pivotButton="0" quotePrefix="0" xfId="0"/>
    <xf numFmtId="166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0" fontId="0" fillId="0" borderId="0" applyAlignment="1" pivotButton="0" quotePrefix="0" xfId="2">
      <alignment horizontal="center"/>
    </xf>
    <xf numFmtId="167" fontId="0" fillId="0" borderId="0" pivotButton="0" quotePrefix="0" xfId="0"/>
    <xf numFmtId="165" fontId="0" fillId="0" borderId="0" pivotButton="0" quotePrefix="0" xfId="1"/>
    <xf numFmtId="165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1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8" fontId="5" fillId="0" borderId="0" applyAlignment="1" pivotButton="0" quotePrefix="0" xfId="0">
      <alignment horizontal="center"/>
    </xf>
    <xf numFmtId="165" fontId="4" fillId="0" borderId="0" applyAlignment="1" pivotButton="0" quotePrefix="0" xfId="1">
      <alignment horizontal="center"/>
    </xf>
    <xf numFmtId="165" fontId="0" fillId="0" borderId="0" applyAlignment="1" pivotButton="0" quotePrefix="0" xfId="1">
      <alignment horizontal="center"/>
    </xf>
    <xf numFmtId="0" fontId="3" fillId="3" borderId="0" applyAlignment="1" pivotButton="0" quotePrefix="0" xfId="0">
      <alignment horizontal="center" vertical="center" textRotation="90"/>
    </xf>
    <xf numFmtId="0" fontId="3" fillId="2" borderId="0" applyAlignment="1" pivotButton="0" quotePrefix="0" xfId="0">
      <alignment horizontal="left"/>
    </xf>
    <xf numFmtId="0" fontId="0" fillId="0" borderId="0" applyAlignment="1" pivotButton="0" quotePrefix="0" xfId="2">
      <alignment horizontal="center"/>
    </xf>
    <xf numFmtId="165" fontId="0" fillId="0" borderId="0" applyAlignment="1" pivotButton="0" quotePrefix="0" xfId="1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left"/>
    </xf>
    <xf numFmtId="167" fontId="0" fillId="0" borderId="0" pivotButton="0" quotePrefix="0" xfId="0"/>
    <xf numFmtId="165" fontId="0" fillId="0" borderId="0" pivotButton="0" quotePrefix="0" xfId="1"/>
    <xf numFmtId="165" fontId="4" fillId="0" borderId="0" applyAlignment="1" pivotButton="0" quotePrefix="0" xfId="1">
      <alignment horizontal="center"/>
    </xf>
  </cellXfs>
  <cellStyles count="3">
    <cellStyle name="Normal" xfId="0" builtinId="0"/>
    <cellStyle name="Currency" xfId="1" builtinId="4"/>
    <cellStyle name="Percent" xfId="2" builtinId="5"/>
  </cellStyles>
  <dxfs count="102"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14" formatCode="0.00%"/>
      <alignment horizontal="center" vertical="bottom"/>
    </dxf>
    <dxf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alignment horizontal="center" vertical="bottom"/>
    </dxf>
    <dxf>
      <alignment horizontal="center" vertical="bottom"/>
    </dxf>
    <dxf>
      <font>
        <name val="Aptos Narrow"/>
        <family val="2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numFmtId="34" formatCode="_(&quot;$&quot;* #,##0.00_);_(&quot;$&quot;* \(#,##0.00\);_(&quot;$&quot;* &quot;-&quot;??_);_(@_)"/>
      <fill>
        <patternFill>
          <fgColor indexed="64"/>
          <bgColor indexed="65"/>
        </patternFill>
      </fill>
      <alignment horizontal="center" vertical="bottom"/>
    </dxf>
    <dxf>
      <numFmt numFmtId="0" formatCode="General"/>
      <alignment horizontal="center" vertical="bottom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(&quot;$&quot;* #,##0.00_);_(&quot;$&quot;* \(#,##0.00\);_(&quot;$&quot;* &quot;-&quot;??_);_(@_)"/>
      <alignment horizontal="center" vertical="bottom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(&quot;$&quot;* #,##0.00_);_(&quot;$&quot;* \(#,##0.00\);_(&quot;$&quot;* &quot;-&quot;??_);_(@_)"/>
      <alignment horizontal="center" vertical="bottom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(&quot;$&quot;* #,##0.00_);_(&quot;$&quot;* \(#,##0.00\);_(&quot;$&quot;* &quot;-&quot;??_);_(@_)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(&quot;$&quot;* #,##0.00_);_(&quot;$&quot;* \(#,##0.00\);_(&quot;$&quot;* &quot;-&quot;??_);_(@_)"/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font>
        <name val="Aptos Narrow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  <numFmt numFmtId="168" formatCode="yyyy\-mm"/>
      <fill>
        <patternFill>
          <fgColor indexed="64"/>
          <bgColor indexed="65"/>
        </patternFill>
      </fill>
      <alignment horizontal="center" vertical="bottom"/>
    </dxf>
    <dxf>
      <numFmt numFmtId="164" formatCode="[$-409]mmmm\ d\,\ yyyy;@"/>
      <alignment horizontal="center" vertical="bottom"/>
    </dxf>
    <dxf>
      <fill>
        <patternFill>
          <bgColor auto="1"/>
        </patternFill>
      </fill>
      <alignment horizontal="left" vertical="bottom"/>
    </dxf>
    <dxf>
      <font>
        <name val="Aptos Narrow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  <fill>
        <patternFill>
          <fgColor theme="4"/>
          <bgColor auto="1"/>
        </patternFill>
      </fill>
      <alignment horizontal="center" vertical="bottom"/>
      <border outline="0">
        <left/>
        <right/>
        <top style="thin">
          <color rgb="FF44B3E1"/>
        </top>
        <bottom/>
      </border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/>
      <numFmt numFmtId="2" formatCode="0.00"/>
      <alignment horizontal="center" vertical="bottom"/>
    </dxf>
    <dxf>
      <alignment horizontal="center" vertical="bottom"/>
    </dxf>
    <dxf>
      <font/>
      <numFmt numFmtId="165" formatCode="[$-409]h:mm\ AM/PM;@"/>
      <alignment horizontal="center" vertical="bottom"/>
    </dxf>
    <dxf>
      <alignment horizontal="center" vertical="bottom"/>
    </dxf>
    <dxf>
      <alignment horizontal="center" vertical="bottom"/>
    </dxf>
    <dxf>
      <font>
        <name val="Aptos Narrow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/>
      <numFmt numFmtId="0" formatCode="General"/>
      <alignment horizontal="center" vertical="bottom"/>
    </dxf>
    <dxf>
      <alignment horizontal="center" vertical="bottom"/>
    </dxf>
    <dxf>
      <font/>
      <numFmt numFmtId="165" formatCode="[$-409]h:mm\ AM/PM;@"/>
      <alignment horizontal="center" vertical="bottom"/>
    </dxf>
    <dxf>
      <font/>
      <numFmt numFmtId="0" formatCode="General"/>
      <alignment horizontal="center" vertical="bottom"/>
    </dxf>
    <dxf>
      <font/>
      <numFmt numFmtId="164" formatCode="[$-409]mmmm\ d\,\ yyyy;@"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font/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numFmt numFmtId="165" formatCode="[$-409]h:mm\ AM/PM;@"/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numFmt numFmtId="34" formatCode="_(&quot;$&quot;* #,##0.00_);_(&quot;$&quot;* \(#,##0.00\);_(&quot;$&quot;* &quot;-&quot;??_);_(@_)"/>
      <alignment horizontal="center" vertical="bottom"/>
    </dxf>
    <dxf>
      <numFmt numFmtId="2" formatCode="0.00"/>
      <alignment horizontal="center" vertical="bottom"/>
    </dxf>
    <dxf>
      <numFmt numFmtId="2" formatCode="0.00"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165" formatCode="[$-409]h:mm\ AM/PM;@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164" formatCode="[$-409]mmmm\ d\,\ yyyy;@"/>
      <alignment horizontal="center" vertical="bottom"/>
    </dxf>
    <dxf>
      <numFmt numFmtId="164" formatCode="[$-409]mmmm\ d\,\ yyyy;@"/>
      <alignment horizontal="center" vertical="bottom"/>
    </dxf>
    <dxf>
      <numFmt numFmtId="164" formatCode="[$-409]mmmm\ d\,\ yyyy;@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Visits" displayName="Visits" ref="A1:AF256" headerRowCount="1" totalsRowShown="0" headerRowDxfId="101" dataDxfId="100">
  <autoFilter ref="A1:AF256"/>
  <tableColumns count="32">
    <tableColumn id="1" name="VISIT_ID" dataDxfId="99">
      <calculatedColumnFormula>IF(J_A_visits!A2="","",J_A_visits!A2)</calculatedColumnFormula>
    </tableColumn>
    <tableColumn id="2" name="JOB_NUMBER" dataDxfId="98">
      <calculatedColumnFormula array="1">IFERROR(VLOOKUP(Visits[[#This Row],[VISIT_ID]],J_A_visits!A:O,COLUMN(J_A_visits!B:B),0),"")</calculatedColumnFormula>
    </tableColumn>
    <tableColumn id="3" name="FIRST_NAME" dataDxfId="97">
      <calculatedColumnFormula array="1">IFERROR(VLOOKUP(Visits[[#This Row],[VISIT_ID]],J_A_visits!A:O,COLUMN(J_A_visits!C:C),0),"")</calculatedColumnFormula>
    </tableColumn>
    <tableColumn id="4" name="LAST_NAME" dataDxfId="96">
      <calculatedColumnFormula array="1">IFERROR(VLOOKUP(Visits[[#This Row],[VISIT_ID]],J_A_visits!A:O,COLUMN(J_A_visits!D:D),0),"")</calculatedColumnFormula>
    </tableColumn>
    <tableColumn id="5" name="DATE" dataDxfId="95">
      <calculatedColumnFormula array="1">IFERROR(DATEVALUE(LEFT(VLOOKUP(Visits[[#This Row],[VISIT_ID]],J_A_visits!A:O,COLUMN(J_A_visits!E:E),0),10)),"")</calculatedColumnFormula>
    </tableColumn>
    <tableColumn id="30" name="YEAR_MONTH" dataDxfId="23">
      <calculatedColumnFormula>IFERROR(TEXT(Visits[[#This Row],[DATE]],"YYYY-MM"),"")</calculatedColumnFormula>
    </tableColumn>
    <tableColumn id="18" name="VISIT_STATUS" dataDxfId="94">
      <calculatedColumnFormula array="1">IFERROR(VLOOKUP(Visits[[#This Row],[VISIT_ID]],J_A_visits!A:P,COLUMN(J_A_visits!P:P),0),"")</calculatedColumnFormula>
    </tableColumn>
    <tableColumn id="19" name="JOB_STATUS" dataDxfId="93">
      <calculatedColumnFormula array="1">IFERROR(VLOOKUP(Visits[[#This Row],[VISIT_ID]],J_A_visits!A:Q,COLUMN(J_A_visits!Q:Q),0),"")</calculatedColumnFormula>
    </tableColumn>
    <tableColumn id="6" name="INVOICE_STATUS" dataDxfId="92">
      <calculatedColumnFormula array="1">IFERROR(VLOOKUP(Visits[[#This Row],[VISIT_ID]],J_A_visits!$A:$O,COLUMN(J_A_visits!G:G),0),"")</calculatedColumnFormula>
    </tableColumn>
    <tableColumn id="7" name="TOTAL_TIPS" dataDxfId="91" dataCellStyle="Currency">
      <calculatedColumnFormula array="1">IFERROR(VLOOKUP(Visits[[#This Row],[VISIT_ID]],J_A_visits!$A:$O,COLUMN(J_A_visits!H:H),0),"")</calculatedColumnFormula>
    </tableColumn>
    <tableColumn id="8" name="TYPE" dataDxfId="90">
      <calculatedColumnFormula array="1">IFERROR(VLOOKUP(Visits[[#This Row],[VISIT_ID]],J_A_visits!$A:$O,COLUMN(J_A_visits!I:I),0),"")</calculatedColumnFormula>
    </tableColumn>
    <tableColumn id="9" name="INITIAL_PRICE" dataDxfId="89" dataCellStyle="Currency">
      <calculatedColumnFormula array="1">IFERROR(VLOOKUP(Visits[[#This Row],[VISIT_ID]],J_A_visits!$A:$O,COLUMN(J_A_visits!J:J),0),"")</calculatedColumnFormula>
    </tableColumn>
    <tableColumn id="31" name="QUOTE_PRICE" dataDxfId="15" dataCellStyle="Currency">
      <calculatedColumnFormula array="1">IFERROR(VLOOKUP(Visits[[#This Row],[VISIT_ID]],J_A_visits!$A:$O,COLUMN(J_A_visits!K:K),0),"")</calculatedColumnFormula>
    </tableColumn>
    <tableColumn id="10" name="INVOICE_PRICE" dataDxfId="88" dataCellStyle="Currency">
      <calculatedColumnFormula array="1">IFERROR(VLOOKUP(Visits[[#This Row],[VISIT_ID]],J_A_visits!$A:$O,COLUMN(J_A_visits!L:L),0),"")</calculatedColumnFormula>
    </tableColumn>
    <tableColumn id="32" name="AMT_PAID" dataDxfId="14" dataCellStyle="Currency">
      <calculatedColumnFormula array="1">IFERROR(VLOOKUP(Visits[[#This Row],[VISIT_ID]],J_A_visits!$A:$O,COLUMN(J_A_visits!M:M),0),"")</calculatedColumnFormula>
    </tableColumn>
    <tableColumn id="33" name="QUOTE_DISCOUNT" dataDxfId="13" dataCellStyle="Currency">
      <calculatedColumnFormula>IFERROR(1-(Visits[[#This Row],[QUOTE_PRICE]]/Visits[[#This Row],[INITIAL_PRICE]]),"")</calculatedColumnFormula>
    </tableColumn>
    <tableColumn id="11" name="INVOICE_DISCOUNT" dataDxfId="12" dataCellStyle="Percent">
      <calculatedColumnFormula array="1">IFERROR(VLOOKUP(Visits[[#This Row],[VISIT_ID]],J_A_visits!$A:$O,COLUMN(J_A_visits!N:N),0),"")</calculatedColumnFormula>
    </tableColumn>
    <tableColumn id="12" name="SCH_TECH_QTY" dataDxfId="87">
      <calculatedColumnFormula array="1">IFERROR(VLOOKUP(Visits[[#This Row],[VISIT_ID]],J_A_visits!$A:$O,COLUMN(J_A_visits!N:N),0),"")</calculatedColumnFormula>
    </tableColumn>
    <tableColumn id="13" name="ACT_TECH_QTY " dataDxfId="86">
      <calculatedColumnFormula>IF(Visits[[#This Row],[VISIT_ID]]="","",COUNTIF(Table3[VISIT_ID],Visits[[#This Row],[VISIT_ID]]))</calculatedColumnFormula>
    </tableColumn>
    <tableColumn id="14" name="SCH_START" dataDxfId="85">
      <calculatedColumnFormula array="1">IFERROR(TIMEVALUE(MID(VLOOKUP(Visits[[#This Row],[VISIT_ID]],J_A_visits!A:O,COLUMN(J_A_visits!E:E),0),12,8))-(7/24),"")</calculatedColumnFormula>
    </tableColumn>
    <tableColumn id="15" name="SCH_END" dataDxfId="84">
      <calculatedColumnFormula array="1">IFERROR(
    MOD(TIMEVALUE(MID(VLOOKUP(Visits[[#This Row],[VISIT_ID]],J_A_visits!A:O,COLUMN(J_A_visits!F:F),0),12,8)) - (7/24), 1),
"")</calculatedColumnFormula>
    </tableColumn>
    <tableColumn id="16" name="ACT_START" dataDxfId="83">
      <calculatedColumnFormula>IF(_xlfn.MINIFS(Table3[CLOCK_IN],Table3[VISIT_ID],Visits[[#This Row],[VISIT_ID]])=0,"",_xlfn.MINIFS(Table3[CLOCK_IN],Table3[VISIT_ID],Visits[[#This Row],[VISIT_ID]]))</calculatedColumnFormula>
    </tableColumn>
    <tableColumn id="17" name="ACT_END" dataDxfId="82">
      <calculatedColumnFormula>IF(_xlfn.MAXIFS(Table3[CLOCK_OUT],Table3[VISIT_ID],Visits[[#This Row],[VISIT_ID]])=0,"",_xlfn.MAXIFS(Table3[CLOCK_OUT],Table3[VISIT_ID],Visits[[#This Row],[VISIT_ID]]))</calculatedColumnFormula>
    </tableColumn>
    <tableColumn id="20" name="EXP_DURATION" dataDxfId="81">
      <calculatedColumnFormula>IFERROR((Visits[[#This Row],[SCH_END]]-Visits[[#This Row],[SCH_START]])*24,"")</calculatedColumnFormula>
    </tableColumn>
    <tableColumn id="21" name="ACT_DURATION" dataDxfId="80">
      <calculatedColumnFormula>IFERROR((Visits[[#This Row],[ACT_END]]-Visits[[#This Row],[ACT_START]])*24,"")</calculatedColumnFormula>
    </tableColumn>
    <tableColumn id="22" name="TRANS_FEE" dataDxfId="16" dataCellStyle="Currency">
      <calculatedColumnFormula>IFERROR(Visits[[#This Row],[INVOICE_PRICE]]*Parameters!$B$2+Parameters!$B$3,"")</calculatedColumnFormula>
    </tableColumn>
    <tableColumn id="23" name="EXP_SUPPLIES" dataDxfId="79">
      <calculatedColumnFormula>IFERROR((Parameters!$B$6/Parameters!$C$6)*Visits[[#This Row],[EXP_DURATION]],"")</calculatedColumnFormula>
    </tableColumn>
    <tableColumn id="24" name="ACT_SUPPLIES" dataDxfId="78">
      <calculatedColumnFormula>IFERROR((Parameters!$B$6/Parameters!$C$6)*Visits[[#This Row],[ACT_DURATION]],"")</calculatedColumnFormula>
    </tableColumn>
    <tableColumn id="25" name="EXP_GAS" dataDxfId="8" dataCellStyle="Currency">
      <calculatedColumnFormula>IF(Visits[[#This Row],[VISIT_ID]]="","",Parameters!$B$7/Parameters!$C$7)</calculatedColumnFormula>
    </tableColumn>
    <tableColumn id="26" name="ACT_GAS" dataDxfId="77"/>
    <tableColumn id="27" name="EXP_LABOR" dataDxfId="17" dataCellStyle="Currency">
      <calculatedColumnFormula array="1">IFERROR(Visits[[#This Row],[EXP_DURATION]]*Table6[Average],"")</calculatedColumnFormula>
    </tableColumn>
    <tableColumn id="28" name="ACT_LABOR" dataDxfId="76">
      <calculatedColumnFormula>IFERROR(IF(Visits[[#This Row],[VISIT_ID]]="","",SUMIF(Table3[VISIT_ID],Visits[[#This Row],[VISIT_ID]],Table3[TOTAL_COST])),"")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M250" headerRowCount="1" totalsRowShown="0" dataDxfId="75">
  <autoFilter ref="A1:M250"/>
  <tableColumns count="13">
    <tableColumn id="1" name="TS_ID" dataDxfId="74">
      <calculatedColumnFormula>IF(J_A_visits_timeSheetEntries!A2="","",J_A_visits_timeSheetEntries!A2)</calculatedColumnFormula>
    </tableColumn>
    <tableColumn id="2" name="VISIT_ID" dataDxfId="73">
      <calculatedColumnFormula array="1">IFERROR(VLOOKUP(Table3[[#This Row],[TS_ID]],J_A_visits_timeSheetEntries!A:I,COLUMN(J_A_visits_timeSheetEntries!I:I),0),"")</calculatedColumnFormula>
    </tableColumn>
    <tableColumn id="3" name="JOB_NUMBER" dataDxfId="72">
      <calculatedColumnFormula array="1">IFERROR(VLOOKUP(Table3[[#This Row],[VISIT_ID]],J_A_visits!$A:$O,COLUMN(J_A_visits!B:B),0),"")</calculatedColumnFormula>
    </tableColumn>
    <tableColumn id="4" name="FIRST_NAME" dataDxfId="71">
      <calculatedColumnFormula array="1">IFERROR(VLOOKUP(Table3[[#This Row],[VISIT_ID]],J_A_visits!$A:$O,COLUMN(J_A_visits!C:C),0),"")</calculatedColumnFormula>
    </tableColumn>
    <tableColumn id="5" name="LAST_NAME" dataDxfId="70">
      <calculatedColumnFormula array="1">IFERROR(VLOOKUP(Table3[[#This Row],[VISIT_ID]],J_A_visits!$A:$O,COLUMN(J_A_visits!D:D),0),"")</calculatedColumnFormula>
    </tableColumn>
    <tableColumn id="6" name="DATE" dataDxfId="69">
      <calculatedColumnFormula array="1">IFERROR(DATEVALUE(LEFT(VLOOKUP(Table3[[#This Row],[VISIT_ID]],J_A_visits!A:O,COLUMN(J_A_visits!E:E),0),10)),"")</calculatedColumnFormula>
    </tableColumn>
    <tableColumn id="7" name="EMPLOYEE" dataDxfId="68">
      <calculatedColumnFormula array="1">IFERROR(VLOOKUP(Table3[[#This Row],[TS_ID]],J_A_visits_timeSheetEntries!A:H,COLUMN(J_A_visits_timeSheetEntries!B:B),0),"")</calculatedColumnFormula>
    </tableColumn>
    <tableColumn id="8" name="CLOCK_IN" dataDxfId="67">
      <calculatedColumnFormula array="1">IFERROR(TIMEVALUE(MID(VLOOKUP(Table3[[#This Row],[TS_ID]],J_A_visits_timeSheetEntries!$A:$H,COLUMN(J_A_visits_timeSheetEntries!C:C),0),12,8))-(7/24),"")</calculatedColumnFormula>
    </tableColumn>
    <tableColumn id="9" name="CLOCK_OUT" dataDxfId="57">
      <calculatedColumnFormula array="1">IFERROR(
    MOD(TIMEVALUE(MID(VLOOKUP(Table3[[#This Row],[TS_ID]],J_A_visits_timeSheetEntries!$A:$H,COLUMN(J_A_visits_timeSheetEntries!D:D),0),12,8)) - (7/24), 1),
"")</calculatedColumnFormula>
    </tableColumn>
    <tableColumn id="10" name="DURATION" dataDxfId="55">
      <calculatedColumnFormula array="1">IFERROR(IFERROR(VLOOKUP(Table3[[#This Row],[TS_ID]],J_A_visits_timeSheetEntries!$A:$H,COLUMN(J_A_visits_timeSheetEntries!E:E),0),"")/3600,"")</calculatedColumnFormula>
    </tableColumn>
    <tableColumn id="12" name="LABOR_RATE" dataDxfId="56" dataCellStyle="Currency">
      <calculatedColumnFormula array="1">IFERROR(VLOOKUP(Table3[[#This Row],[TS_ID]],J_A_visits_timeSheetEntries!$A:$H,COLUMN(J_A_visits_timeSheetEntries!$F:$F),FALSE),"")</calculatedColumnFormula>
    </tableColumn>
    <tableColumn id="13" name="TOTAL_COST" dataDxfId="66" dataCellStyle="Currency">
      <calculatedColumnFormula>IFERROR(Table3[[#This Row],[DURATION]]*Table3[[#This Row],[LABOR_RATE]],"")</calculatedColumnFormula>
    </tableColumn>
    <tableColumn id="11" name="APPROVED" dataDxfId="65">
      <calculatedColumnFormula array="1">IFERROR(VLOOKUP(Table3[[#This Row],[TS_ID]],J_A_visits_timeSheetEntries!$A:$H,COLUMN(J_A_visits_timeSheetEntries!H:H),0),"")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B1:AT25" headerRowCount="1" totalsRowShown="0" headerRowDxfId="24" dataDxfId="26">
  <autoFilter ref="B1:AT25"/>
  <tableColumns count="45">
    <tableColumn id="1" name="Month" dataDxfId="25"/>
    <tableColumn id="43" name="Year-Month" dataDxfId="22"/>
    <tableColumn id="44" name="Scheduled Rev." dataDxfId="11" dataCellStyle="Currency">
      <calculatedColumnFormula>SUMIF(Visits[YEAR_MONTH],Table5[[#This Row],[Year-Month]],Visits[QUOTE_PRICE])</calculatedColumnFormula>
    </tableColumn>
    <tableColumn id="2" name="Realized Rev." dataDxfId="21" dataCellStyle="Currency">
      <calculatedColumnFormula>SUMIFS(Visits[INVOICE_PRICE],Visits[YEAR_MONTH],Table5[[#This Row],[Year-Month]],Visits[VISIT_STATUS],"COMPLETED")</calculatedColumnFormula>
    </tableColumn>
    <tableColumn id="45" name="Exp. Rev. Growth" dataDxfId="20" dataCellStyle="Currency">
      <calculatedColumnFormula>Table5[[#This Row],[Scheduled Rev.]]-D1</calculatedColumnFormula>
    </tableColumn>
    <tableColumn id="3" name="Act. Rev. Growth" dataDxfId="19">
      <calculatedColumnFormula>Table5[[#This Row],[Realized Rev.]]-E1</calculatedColumnFormula>
    </tableColumn>
    <tableColumn id="4" name="Labor Cost" dataDxfId="18" dataCellStyle="Currency">
      <calculatedColumnFormula>SUMIF(Visits[YEAR_MONTH],Table5[[#This Row],[Year-Month]],Visits[ACT_LABOR])</calculatedColumnFormula>
    </tableColumn>
    <tableColumn id="5" name="Sales Cost" dataDxfId="54"/>
    <tableColumn id="6" name="Trans. Fee" dataDxfId="10" dataCellStyle="Currency">
      <calculatedColumnFormula>SUMIF(Visits[YEAR_MONTH],Table5[[#This Row],[Year-Month]],Visits[TRANS_FEE])</calculatedColumnFormula>
    </tableColumn>
    <tableColumn id="7" name="Supplies Cost" dataDxfId="9" dataCellStyle="Currency">
      <calculatedColumnFormula>SUMIF(Visits[YEAR_MONTH],Table5[[#This Row],[Year-Month]],Visits[ACT_SUPPLIES])</calculatedColumnFormula>
    </tableColumn>
    <tableColumn id="8" name="Gas Cost" dataDxfId="53"/>
    <tableColumn id="9" name="Total Var. Cost" dataDxfId="7" dataCellStyle="Currency">
      <calculatedColumnFormula>SUM(Table5[[#This Row],[Labor Cost]:[Gas Cost]])</calculatedColumnFormula>
    </tableColumn>
    <tableColumn id="10" name="Var. Profit" dataDxfId="6">
      <calculatedColumnFormula>Table5[[#This Row],[Realized Rev.]]-Table5[[#This Row],[Total Var. Cost]]</calculatedColumnFormula>
    </tableColumn>
    <tableColumn id="11" name="Var. Profit Margin" dataDxfId="4" dataCellStyle="Percent">
      <calculatedColumnFormula>IFERROR(Table5[[#This Row],[Var. Profit]]/Table5[[#This Row],[Realized Rev.]],0)</calculatedColumnFormula>
    </tableColumn>
    <tableColumn id="12" name="Equipment" dataDxfId="5"/>
    <tableColumn id="13" name="Phone Bill" dataDxfId="52"/>
    <tableColumn id="14" name="Jobber" dataDxfId="51"/>
    <tableColumn id="15" name="Gusto" dataDxfId="50"/>
    <tableColumn id="16" name="Docusign" dataDxfId="49"/>
    <tableColumn id="17" name="Sales Rabbit" dataDxfId="48"/>
    <tableColumn id="18" name="Marketing" dataDxfId="47"/>
    <tableColumn id="19" name="Registration Fees" dataDxfId="46"/>
    <tableColumn id="20" name="Insurance" dataDxfId="45"/>
    <tableColumn id="21" name="Website" dataDxfId="44"/>
    <tableColumn id="22" name="Total Fix. Cost (Monthly)" dataDxfId="43"/>
    <tableColumn id="23" name="Est. Total Fix. Cost (Visit)" dataDxfId="42"/>
    <tableColumn id="24" name="Act. Total Fix. Cost (Visit)" dataDxfId="41"/>
    <tableColumn id="25" name="Profit (Monthly)" dataDxfId="40"/>
    <tableColumn id="26" name=" Est. Profit (Visit)" dataDxfId="39"/>
    <tableColumn id="27" name="Act. Profit (Visit)" dataDxfId="38"/>
    <tableColumn id="28" name="Profit Growth (Cash)" dataDxfId="37"/>
    <tableColumn id="29" name="Est. Profit Growth (Visit)" dataDxfId="36"/>
    <tableColumn id="30" name="Act. Profit Growth (Visit)" dataDxfId="35"/>
    <tableColumn id="31" name="Profit Margin (Cash)" dataDxfId="34"/>
    <tableColumn id="32" name="Est. Profit Margin (Visit)" dataDxfId="33"/>
    <tableColumn id="33" name="Act. Profit Margin (Visit)" dataDxfId="32"/>
    <tableColumn id="34" name="One Off Visit" dataDxfId="3">
      <calculatedColumnFormula>COUNTIFS(Visits[YEAR_MONTH],Table5[[#This Row],[Year-Month]],Visits[TYPE],"ONE_OFF")</calculatedColumnFormula>
    </tableColumn>
    <tableColumn id="35" name="Recurring Visit" dataDxfId="2">
      <calculatedColumnFormula>COUNTIFS(Visits[YEAR_MONTH],Table5[[#This Row],[Year-Month]],Visits[TYPE],"RECURRING")</calculatedColumnFormula>
    </tableColumn>
    <tableColumn id="36" name="Re-Clean Visit" dataDxfId="31"/>
    <tableColumn id="37" name="Total Visits" dataDxfId="1">
      <calculatedColumnFormula>SUM(Table5[[#This Row],[One Off Visit]:[Re-Clean Visit]])</calculatedColumnFormula>
    </tableColumn>
    <tableColumn id="38" name="Labor Hours" dataDxfId="0">
      <calculatedColumnFormula>SUMIF(Visits[YEAR_MONTH],Table5[[#This Row],[Year-Month]],Visits[ACT_DURATION])</calculatedColumnFormula>
    </tableColumn>
    <tableColumn id="39" name="Sales Hours" dataDxfId="30"/>
    <tableColumn id="40" name="# of 30Hr Shifts" dataDxfId="29"/>
    <tableColumn id="41" name="# of Techs" dataDxfId="28"/>
    <tableColumn id="42" name="# of Salesmen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ransaction_Fee_Table" displayName="Transaction_Fee_Table" ref="A1:B3" headerRowCount="1" totalsRowShown="0">
  <autoFilter ref="A1:B3"/>
  <tableColumns count="2">
    <tableColumn id="1" name="Transaction Fee" dataDxfId="64"/>
    <tableColumn id="2" name="2/28/20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Variable_Cost_Rates_Table" displayName="Variable_Cost_Rates_Table" ref="A5:D7" headerRowCount="1" totalsRowShown="0" headerRowDxfId="63" dataDxfId="62">
  <autoFilter ref="A5:D7"/>
  <tableColumns count="4">
    <tableColumn id="1" name="Estimated Rates" dataDxfId="61"/>
    <tableColumn id="2" name="Dollar" dataDxfId="60" dataCellStyle="Currency"/>
    <tableColumn id="3" name="Unit" dataDxfId="59"/>
    <tableColumn id="4" name="Column1" dataDxfId="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:B10" headerRowCount="1" totalsRowShown="0">
  <autoFilter ref="A9:B10"/>
  <tableColumns count="2">
    <tableColumn id="1" name="Column1"/>
    <tableColumn id="2" name="Average">
      <calculatedColumnFormula>IFERROR(AVERAGE(Table3[LABOR_RATE]),"")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4.xml" Id="rId1" /><Relationship Type="http://schemas.openxmlformats.org/officeDocument/2006/relationships/table" Target="/xl/tables/table5.xml" Id="rId2" /><Relationship Type="http://schemas.openxmlformats.org/officeDocument/2006/relationships/table" Target="/xl/tables/table6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topLeftCell="I1" zoomScaleNormal="150" zoomScaleSheetLayoutView="100" workbookViewId="0">
      <selection activeCell="N1" sqref="N1"/>
    </sheetView>
  </sheetViews>
  <sheetFormatPr baseColWidth="8" defaultRowHeight="14.25"/>
  <cols>
    <col width="16" bestFit="1" customWidth="1" min="2" max="2"/>
    <col width="17.06640625" bestFit="1" customWidth="1" min="3" max="3"/>
    <col width="16.796875" bestFit="1" customWidth="1" min="4" max="4"/>
    <col width="9" bestFit="1" customWidth="1" min="5" max="5"/>
    <col width="21.53125" bestFit="1" customWidth="1" min="7" max="7"/>
    <col width="25.6640625" bestFit="1" customWidth="1" min="8" max="8"/>
    <col width="13.33203125" bestFit="1" customWidth="1" min="9" max="9"/>
    <col width="10.59765625" bestFit="1" customWidth="1" min="10" max="10"/>
    <col width="22.46484375" bestFit="1" customWidth="1" min="11" max="11"/>
    <col width="24.46484375" bestFit="1" customWidth="1" min="12" max="12"/>
    <col width="29" bestFit="1" customWidth="1" min="13" max="13"/>
    <col width="25.265625" bestFit="1" customWidth="1" min="14" max="14"/>
    <col width="10.33203125" bestFit="1" customWidth="1" min="15" max="15"/>
    <col width="9.796875" bestFit="1" customWidth="1" min="16" max="16"/>
    <col width="12.46484375" bestFit="1" customWidth="1" min="17" max="17"/>
  </cols>
  <sheetData>
    <row r="1">
      <c r="A1" s="1" t="inlineStr">
        <is>
          <t>id</t>
        </is>
      </c>
      <c r="B1" s="2" t="inlineStr">
        <is>
          <t>job_jobNumber</t>
        </is>
      </c>
      <c r="C1" s="2" t="inlineStr">
        <is>
          <t>client_firstName</t>
        </is>
      </c>
      <c r="D1" s="2" t="inlineStr">
        <is>
          <t>client_lastName</t>
        </is>
      </c>
      <c r="E1" s="2" t="inlineStr">
        <is>
          <t>startAt</t>
        </is>
      </c>
      <c r="F1" s="2" t="inlineStr">
        <is>
          <t>endAt</t>
        </is>
      </c>
      <c r="G1" s="2" t="inlineStr">
        <is>
          <t>invoice_invoiceStatus</t>
        </is>
      </c>
      <c r="H1" s="2" t="inlineStr">
        <is>
          <t>invoice_amounts_tipsTotal</t>
        </is>
      </c>
      <c r="I1" s="2" t="inlineStr">
        <is>
          <t>job_jobType</t>
        </is>
      </c>
      <c r="J1" s="2" t="inlineStr">
        <is>
          <t>job_total</t>
        </is>
      </c>
      <c r="K1" s="2" t="inlineStr">
        <is>
          <t>job_quote_amounts_total</t>
        </is>
      </c>
      <c r="L1" s="2" t="inlineStr">
        <is>
          <t>invoice_amounts_total</t>
        </is>
      </c>
      <c r="M1" s="2" t="inlineStr">
        <is>
          <t>invoice_amounts_paymentsTotal</t>
        </is>
      </c>
      <c r="N1" s="2" t="inlineStr">
        <is>
          <t>assignedUsers_totalCount</t>
        </is>
      </c>
      <c r="O1" s="3" t="inlineStr">
        <is>
          <t>duration</t>
        </is>
      </c>
      <c r="P1" s="12" t="inlineStr">
        <is>
          <t>visitStatus</t>
        </is>
      </c>
      <c r="Q1" s="12" t="inlineStr">
        <is>
          <t>job_jobStatus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50" zoomScaleSheetLayoutView="100" workbookViewId="0">
      <selection activeCell="G8" sqref="G8"/>
    </sheetView>
  </sheetViews>
  <sheetFormatPr baseColWidth="8" defaultRowHeight="14.2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unitPrice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zoomScaleNormal="150" zoomScaleSheetLayoutView="100" workbookViewId="0">
      <selection activeCell="G21" sqref="G21"/>
    </sheetView>
  </sheetViews>
  <sheetFormatPr baseColWidth="8" defaultRowHeight="14.25"/>
  <sheetData>
    <row r="1">
      <c r="A1" t="inlineStr">
        <is>
          <t>id</t>
        </is>
      </c>
      <c r="B1" t="inlineStr">
        <is>
          <t>name_full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50" zoomScaleSheetLayoutView="100" workbookViewId="0">
      <selection activeCell="G1" sqref="G1"/>
    </sheetView>
  </sheetViews>
  <sheetFormatPr baseColWidth="8" defaultRowHeight="14.25"/>
  <cols>
    <col width="13.53125" bestFit="1" customWidth="1" min="2" max="2"/>
    <col width="11.796875" bestFit="1" customWidth="1" min="5" max="5"/>
    <col width="11.796875" customWidth="1" min="6" max="7"/>
  </cols>
  <sheetData>
    <row r="1">
      <c r="A1" t="inlineStr">
        <is>
          <t>id</t>
        </is>
      </c>
      <c r="B1" t="inlineStr">
        <is>
          <t>user_name_full</t>
        </is>
      </c>
      <c r="C1" t="inlineStr">
        <is>
          <t>startAt</t>
        </is>
      </c>
      <c r="D1" t="inlineStr">
        <is>
          <t>endAt</t>
        </is>
      </c>
      <c r="E1" t="inlineStr">
        <is>
          <t>finalDuration</t>
        </is>
      </c>
      <c r="F1" t="inlineStr">
        <is>
          <t>labourRate</t>
        </is>
      </c>
      <c r="G1" t="inlineStr">
        <is>
          <t>ticking</t>
        </is>
      </c>
      <c r="H1" t="inlineStr">
        <is>
          <t>approved</t>
        </is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56"/>
  <sheetViews>
    <sheetView topLeftCell="W1" zoomScaleNormal="150" zoomScaleSheetLayoutView="100" workbookViewId="0">
      <selection activeCell="AD2" sqref="AD2"/>
    </sheetView>
  </sheetViews>
  <sheetFormatPr baseColWidth="8" defaultColWidth="8.59765625" defaultRowHeight="14.25"/>
  <cols>
    <col width="12.06640625" bestFit="1" customWidth="1" style="30" min="1" max="1"/>
    <col width="16.59765625" customWidth="1" style="30" min="2" max="2"/>
    <col width="15.6640625" customWidth="1" style="30" min="3" max="3"/>
    <col width="15" customWidth="1" style="30" min="4" max="4"/>
    <col width="16.73046875" customWidth="1" style="6" min="5" max="5"/>
    <col width="20.19921875" bestFit="1" customWidth="1" style="6" min="6" max="6"/>
    <col width="16.73046875" customWidth="1" style="6" min="7" max="8"/>
    <col width="19.6640625" bestFit="1" customWidth="1" style="30" min="9" max="9"/>
    <col width="14.86328125" bestFit="1" customWidth="1" style="37" min="10" max="10"/>
    <col width="9.3984375" bestFit="1" customWidth="1" style="30" min="11" max="11"/>
    <col width="17.265625" bestFit="1" customWidth="1" style="37" min="12" max="12"/>
    <col width="17.265625" customWidth="1" style="37" min="13" max="13"/>
    <col width="16.46484375" bestFit="1" customWidth="1" style="37" min="14" max="14"/>
    <col width="11.3984375" bestFit="1" customWidth="1" style="37" min="15" max="15"/>
    <col width="19.1328125" bestFit="1" customWidth="1" style="37" min="16" max="16"/>
    <col width="20.46484375" bestFit="1" customWidth="1" style="10" min="17" max="17"/>
    <col width="18.73046875" bestFit="1" customWidth="1" style="30" min="18" max="19"/>
    <col width="15" bestFit="1" customWidth="1" style="38" min="20" max="20"/>
    <col width="13.53125" bestFit="1" customWidth="1" style="38" min="21" max="21"/>
    <col width="14.59765625" bestFit="1" customWidth="1" style="38" min="22" max="22"/>
    <col width="13.1328125" bestFit="1" customWidth="1" style="38" min="23" max="23"/>
    <col width="16.19921875" bestFit="1" customWidth="1" style="20" min="24" max="24"/>
    <col width="16.33203125" bestFit="1" customWidth="1" style="20" min="25" max="25"/>
    <col width="12.59765625" bestFit="1" customWidth="1" style="37" min="26" max="26"/>
    <col width="15.265625" bestFit="1" customWidth="1" style="39" min="27" max="27"/>
    <col width="15.3984375" bestFit="1" customWidth="1" style="39" min="28" max="28"/>
    <col width="10.59765625" bestFit="1" customWidth="1" style="30" min="29" max="29"/>
    <col width="10.73046875" bestFit="1" customWidth="1" style="30" min="30" max="30"/>
    <col width="12.73046875" bestFit="1" customWidth="1" style="37" min="31" max="31"/>
    <col width="12.86328125" bestFit="1" customWidth="1" style="39" min="32" max="32"/>
    <col width="8.59765625" customWidth="1" style="30" min="33" max="16384"/>
  </cols>
  <sheetData>
    <row r="1" customFormat="1" s="25">
      <c r="A1" s="25" t="inlineStr">
        <is>
          <t>VISIT_ID</t>
        </is>
      </c>
      <c r="B1" s="25" t="inlineStr">
        <is>
          <t>JOB_NUMBER</t>
        </is>
      </c>
      <c r="C1" s="25" t="inlineStr">
        <is>
          <t>FIRST_NAME</t>
        </is>
      </c>
      <c r="D1" s="25" t="inlineStr">
        <is>
          <t>LAST_NAME</t>
        </is>
      </c>
      <c r="E1" s="8" t="inlineStr">
        <is>
          <t>DATE</t>
        </is>
      </c>
      <c r="F1" s="8" t="inlineStr">
        <is>
          <t>YEAR_MONTH</t>
        </is>
      </c>
      <c r="G1" s="8" t="inlineStr">
        <is>
          <t>VISIT_STATUS</t>
        </is>
      </c>
      <c r="H1" s="8" t="inlineStr">
        <is>
          <t>JOB_STATUS</t>
        </is>
      </c>
      <c r="I1" s="25" t="inlineStr">
        <is>
          <t>INVOICE_STATUS</t>
        </is>
      </c>
      <c r="J1" s="25" t="inlineStr">
        <is>
          <t>TOTAL_TIPS</t>
        </is>
      </c>
      <c r="K1" s="25" t="inlineStr">
        <is>
          <t>TYPE</t>
        </is>
      </c>
      <c r="L1" s="25" t="inlineStr">
        <is>
          <t>INITIAL_PRICE</t>
        </is>
      </c>
      <c r="M1" s="25" t="inlineStr">
        <is>
          <t>QUOTE_PRICE</t>
        </is>
      </c>
      <c r="N1" s="25" t="inlineStr">
        <is>
          <t>INVOICE_PRICE</t>
        </is>
      </c>
      <c r="O1" s="25" t="inlineStr">
        <is>
          <t>AMT_PAID</t>
        </is>
      </c>
      <c r="P1" s="25" t="inlineStr">
        <is>
          <t>QUOTE_DISCOUNT</t>
        </is>
      </c>
      <c r="Q1" s="25" t="inlineStr">
        <is>
          <t>INVOICE_DISCOUNT</t>
        </is>
      </c>
      <c r="R1" s="25" t="inlineStr">
        <is>
          <t>SCH_TECH_QTY</t>
        </is>
      </c>
      <c r="S1" s="25" t="inlineStr">
        <is>
          <t xml:space="preserve">ACT_TECH_QTY </t>
        </is>
      </c>
      <c r="T1" s="25" t="inlineStr">
        <is>
          <t>SCH_START</t>
        </is>
      </c>
      <c r="U1" s="25" t="inlineStr">
        <is>
          <t>SCH_END</t>
        </is>
      </c>
      <c r="V1" s="40" t="inlineStr">
        <is>
          <t>ACT_START</t>
        </is>
      </c>
      <c r="W1" s="40" t="inlineStr">
        <is>
          <t>ACT_END</t>
        </is>
      </c>
      <c r="X1" s="25" t="inlineStr">
        <is>
          <t>EXP_DURATION</t>
        </is>
      </c>
      <c r="Y1" s="25" t="inlineStr">
        <is>
          <t>ACT_DURATION</t>
        </is>
      </c>
      <c r="Z1" s="25" t="inlineStr">
        <is>
          <t>TRANS_FEE</t>
        </is>
      </c>
      <c r="AA1" s="25" t="inlineStr">
        <is>
          <t>EXP_SUPPLIES</t>
        </is>
      </c>
      <c r="AB1" s="25" t="inlineStr">
        <is>
          <t>ACT_SUPPLIES</t>
        </is>
      </c>
      <c r="AC1" s="25" t="inlineStr">
        <is>
          <t>EXP_GAS</t>
        </is>
      </c>
      <c r="AD1" s="25" t="inlineStr">
        <is>
          <t>ACT_GAS</t>
        </is>
      </c>
      <c r="AE1" s="25" t="inlineStr">
        <is>
          <t>EXP_LABOR</t>
        </is>
      </c>
      <c r="AF1" s="25" t="inlineStr">
        <is>
          <t>ACT_LABOR</t>
        </is>
      </c>
    </row>
    <row r="2">
      <c r="A2" s="30">
        <f>IF(J_A_visits!A2="","",J_A_visits!A2)</f>
        <v/>
      </c>
      <c r="B2" s="30">
        <f t="array" ref="B2">IFERROR(VLOOKUP(Visits[[#This Row],[VISIT_ID]],J_A_visits!A:O,COLUMN(J_A_visits!B:B),0),"")</f>
        <v/>
      </c>
      <c r="C2" s="30">
        <f t="array" ref="C2">IFERROR(VLOOKUP(Visits[[#This Row],[VISIT_ID]],J_A_visits!A:O,COLUMN(J_A_visits!C:C),0),"")</f>
        <v/>
      </c>
      <c r="D2" s="30">
        <f t="array" ref="D2">IFERROR(VLOOKUP(Visits[[#This Row],[VISIT_ID]],J_A_visits!A:O,COLUMN(J_A_visits!D:D),0),"")</f>
        <v/>
      </c>
      <c r="E2" s="6">
        <f t="array" ref="E2">IFERROR(DATEVALUE(LEFT(VLOOKUP(Visits[[#This Row],[VISIT_ID]],J_A_visits!A:O,COLUMN(J_A_visits!E:E),0),10)),"")</f>
        <v/>
      </c>
      <c r="F2" s="6">
        <f>IFERROR(TEXT(Visits[[#This Row],[DATE]],"YYYY-MM"),"")</f>
        <v/>
      </c>
      <c r="G2" s="6">
        <f t="array" ref="G2">IFERROR(VLOOKUP(Visits[[#This Row],[VISIT_ID]],J_A_visits!A:P,COLUMN(J_A_visits!P:P),0),"")</f>
        <v/>
      </c>
      <c r="H2" s="6">
        <f t="array" ref="H2">IFERROR(VLOOKUP(Visits[[#This Row],[VISIT_ID]],J_A_visits!A:Q,COLUMN(J_A_visits!Q:Q),0),"")</f>
        <v/>
      </c>
      <c r="I2" s="30">
        <f t="array" ref="I2">IFERROR(VLOOKUP(Visits[[#This Row],[VISIT_ID]],J_A_visits!$A:$O,COLUMN(J_A_visits!G:G),0),"")</f>
        <v/>
      </c>
      <c r="J2" s="37">
        <f t="array" ref="J2">IFERROR(VLOOKUP(Visits[[#This Row],[VISIT_ID]],J_A_visits!$A:$O,COLUMN(J_A_visits!H:H),0),"")</f>
        <v/>
      </c>
      <c r="K2" s="30">
        <f t="array" ref="K2">IFERROR(VLOOKUP(Visits[[#This Row],[VISIT_ID]],J_A_visits!$A:$O,COLUMN(J_A_visits!I:I),0),"")</f>
        <v/>
      </c>
      <c r="L2" s="37">
        <f t="array" ref="L2">IFERROR(VLOOKUP(Visits[[#This Row],[VISIT_ID]],J_A_visits!$A:$O,COLUMN(J_A_visits!J:J),0),"")</f>
        <v/>
      </c>
      <c r="M2" s="37">
        <f t="array" ref="M2">IFERROR(VLOOKUP(Visits[[#This Row],[VISIT_ID]],J_A_visits!$A:$O,COLUMN(J_A_visits!K:K),0),"")</f>
        <v/>
      </c>
      <c r="N2" s="37">
        <f t="array" ref="N2">IFERROR(VLOOKUP(Visits[[#This Row],[VISIT_ID]],J_A_visits!$A:$O,COLUMN(J_A_visits!L:L),0),"")</f>
        <v/>
      </c>
      <c r="O2" s="37">
        <f t="array" ref="O2">IFERROR(VLOOKUP(Visits[[#This Row],[VISIT_ID]],J_A_visits!$A:$O,COLUMN(J_A_visits!M:M),0),"")</f>
        <v/>
      </c>
      <c r="P2" s="37">
        <f>IFERROR(1-(Visits[[#This Row],[QUOTE_PRICE]]/Visits[[#This Row],[INITIAL_PRICE]]),"")</f>
        <v/>
      </c>
      <c r="Q2" s="30">
        <f t="array" ref="Q2">IFERROR(VLOOKUP(Visits[[#This Row],[VISIT_ID]],J_A_visits!$A:$O,COLUMN(J_A_visits!N:N),0),"")</f>
        <v/>
      </c>
      <c r="R2" s="30" t="n"/>
      <c r="S2" s="30">
        <f>IF(Visits[[#This Row],[VISIT_ID]]="","",COUNTIF(Table3[VISIT_ID],Visits[[#This Row],[VISIT_ID]]))</f>
        <v/>
      </c>
      <c r="T2" s="38">
        <f t="array" ref="T2">IFERROR(TIMEVALUE(MID(VLOOKUP(Visits[[#This Row],[VISIT_ID]],J_A_visits!A:O,COLUMN(J_A_visits!E:E),0),12,8))-(7/24),"")</f>
        <v/>
      </c>
      <c r="U2" s="38">
        <f t="array" ref="U2">IFERROR(
    MOD(TIMEVALUE(MID(VLOOKUP(Visits[[#This Row],[VISIT_ID]],J_A_visits!A:O,COLUMN(J_A_visits!F:F),0),12,8)) - (7/24), 1),
"")</f>
        <v/>
      </c>
      <c r="V2" s="38">
        <f>IF(_xlfn.MINIFS(Table3[CLOCK_IN],Table3[VISIT_ID],Visits[[#This Row],[VISIT_ID]])=0,"",_xlfn.MINIFS(Table3[CLOCK_IN],Table3[VISIT_ID],Visits[[#This Row],[VISIT_ID]]))</f>
        <v/>
      </c>
      <c r="W2" s="38">
        <f>IF(_xlfn.MAXIFS(Table3[CLOCK_OUT],Table3[VISIT_ID],Visits[[#This Row],[VISIT_ID]])=0,"",_xlfn.MAXIFS(Table3[CLOCK_OUT],Table3[VISIT_ID],Visits[[#This Row],[VISIT_ID]]))</f>
        <v/>
      </c>
      <c r="X2" s="20">
        <f>IFERROR((Visits[[#This Row],[SCH_END]]-Visits[[#This Row],[SCH_START]])*24,"")</f>
        <v/>
      </c>
      <c r="Y2" s="20">
        <f>IFERROR((Visits[[#This Row],[ACT_END]]-Visits[[#This Row],[ACT_START]])*24,"")</f>
        <v/>
      </c>
      <c r="Z2" s="37">
        <f>IFERROR(Visits[[#This Row],[INVOICE_PRICE]]*Parameters!$B$2+Parameters!$B$3,"")</f>
        <v/>
      </c>
      <c r="AA2" s="39">
        <f>IFERROR((Parameters!$B$6/Parameters!$C$6)*Visits[[#This Row],[EXP_DURATION]],"")</f>
        <v/>
      </c>
      <c r="AB2" s="39">
        <f>IFERROR((Parameters!$B$6/Parameters!$C$6)*Visits[[#This Row],[ACT_DURATION]],"")</f>
        <v/>
      </c>
      <c r="AC2" s="37">
        <f>IF(Visits[[#This Row],[VISIT_ID]]="","",Parameters!$B$7/Parameters!$C$7)</f>
        <v/>
      </c>
      <c r="AD2" s="38" t="n"/>
      <c r="AE2" s="37">
        <f t="array" ref="AE2">IFERROR(Visits[[#This Row],[EXP_DURATION]]*Table6[Average],"")</f>
        <v/>
      </c>
      <c r="AF2" s="39">
        <f>IFERROR(IF(Visits[[#This Row],[VISIT_ID]]="","",SUMIF(Table3[VISIT_ID],Visits[[#This Row],[VISIT_ID]],Table3[TOTAL_COST])),"")</f>
        <v/>
      </c>
    </row>
    <row r="3">
      <c r="A3" s="30">
        <f>IF(J_A_visits!A3="","",J_A_visits!A3)</f>
        <v/>
      </c>
      <c r="B3" s="30">
        <f t="array" ref="B3">IFERROR(VLOOKUP(Visits[[#This Row],[VISIT_ID]],J_A_visits!A:O,COLUMN(J_A_visits!B:B),0),"")</f>
        <v/>
      </c>
      <c r="C3" s="30">
        <f t="array" ref="C3">IFERROR(VLOOKUP(Visits[[#This Row],[VISIT_ID]],J_A_visits!A:O,COLUMN(J_A_visits!C:C),0),"")</f>
        <v/>
      </c>
      <c r="D3" s="30">
        <f t="array" ref="D3">IFERROR(VLOOKUP(Visits[[#This Row],[VISIT_ID]],J_A_visits!A:O,COLUMN(J_A_visits!D:D),0),"")</f>
        <v/>
      </c>
      <c r="E3" s="6">
        <f t="array" ref="E3">IFERROR(DATEVALUE(LEFT(VLOOKUP(Visits[[#This Row],[VISIT_ID]],J_A_visits!A:O,COLUMN(J_A_visits!E:E),0),10)),"")</f>
        <v/>
      </c>
      <c r="F3" s="6">
        <f>IFERROR(TEXT(Visits[[#This Row],[DATE]],"YYYY-MM"),"")</f>
        <v/>
      </c>
      <c r="G3" s="6">
        <f t="array" ref="G3">IFERROR(VLOOKUP(Visits[[#This Row],[VISIT_ID]],J_A_visits!A:P,COLUMN(J_A_visits!P:P),0),"")</f>
        <v/>
      </c>
      <c r="H3" s="6">
        <f t="array" ref="H3">IFERROR(VLOOKUP(Visits[[#This Row],[VISIT_ID]],J_A_visits!A:Q,COLUMN(J_A_visits!Q:Q),0),"")</f>
        <v/>
      </c>
      <c r="I3" s="30">
        <f t="array" ref="I3">IFERROR(VLOOKUP(Visits[[#This Row],[VISIT_ID]],J_A_visits!$A:$O,COLUMN(J_A_visits!G:G),0),"")</f>
        <v/>
      </c>
      <c r="J3" s="37">
        <f t="array" ref="J3">IFERROR(VLOOKUP(Visits[[#This Row],[VISIT_ID]],J_A_visits!$A:$O,COLUMN(J_A_visits!H:H),0),"")</f>
        <v/>
      </c>
      <c r="K3" s="30">
        <f t="array" ref="K3">IFERROR(VLOOKUP(Visits[[#This Row],[VISIT_ID]],J_A_visits!$A:$O,COLUMN(J_A_visits!I:I),0),"")</f>
        <v/>
      </c>
      <c r="L3" s="37">
        <f t="array" ref="L3">IFERROR(VLOOKUP(Visits[[#This Row],[VISIT_ID]],J_A_visits!$A:$O,COLUMN(J_A_visits!J:J),0),"")</f>
        <v/>
      </c>
      <c r="M3" s="37">
        <f t="array" ref="M3">IFERROR(VLOOKUP(Visits[[#This Row],[VISIT_ID]],J_A_visits!$A:$O,COLUMN(J_A_visits!K:K),0),"")</f>
        <v/>
      </c>
      <c r="N3" s="37">
        <f t="array" ref="N3">IFERROR(VLOOKUP(Visits[[#This Row],[VISIT_ID]],J_A_visits!$A:$O,COLUMN(J_A_visits!L:L),0),"")</f>
        <v/>
      </c>
      <c r="O3" s="37">
        <f t="array" ref="O3">IFERROR(VLOOKUP(Visits[[#This Row],[VISIT_ID]],J_A_visits!$A:$O,COLUMN(J_A_visits!M:M),0),"")</f>
        <v/>
      </c>
      <c r="P3" s="37">
        <f>IFERROR(1-(Visits[[#This Row],[QUOTE_PRICE]]/Visits[[#This Row],[INITIAL_PRICE]]),"")</f>
        <v/>
      </c>
      <c r="Q3" s="36">
        <f t="array" ref="Q3">IFERROR(VLOOKUP(Visits[[#This Row],[VISIT_ID]],J_A_visits!$A:$O,COLUMN(J_A_visits!N:N),0),"")</f>
        <v/>
      </c>
      <c r="R3" s="30">
        <f t="array" ref="R3">IFERROR(VLOOKUP(Visits[[#This Row],[VISIT_ID]],J_A_visits!$A:$O,COLUMN(J_A_visits!N:N),0),"")</f>
        <v/>
      </c>
      <c r="S3" s="30">
        <f>IF(Visits[[#This Row],[VISIT_ID]]="","",COUNTIF(Table3[VISIT_ID],Visits[[#This Row],[VISIT_ID]]))</f>
        <v/>
      </c>
      <c r="T3" s="38">
        <f t="array" ref="T3">IFERROR(TIMEVALUE(MID(VLOOKUP(Visits[[#This Row],[VISIT_ID]],J_A_visits!A:O,COLUMN(J_A_visits!E:E),0),12,8))-(7/24),"")</f>
        <v/>
      </c>
      <c r="U3" s="38">
        <f t="array" ref="U3">IFERROR(
    MOD(TIMEVALUE(MID(VLOOKUP(Visits[[#This Row],[VISIT_ID]],J_A_visits!A:O,COLUMN(J_A_visits!F:F),0),12,8)) - (7/24), 1),
"")</f>
        <v/>
      </c>
      <c r="V3" s="38">
        <f>IF(_xlfn.MINIFS(Table3[CLOCK_IN],Table3[VISIT_ID],Visits[[#This Row],[VISIT_ID]])=0,"",_xlfn.MINIFS(Table3[CLOCK_IN],Table3[VISIT_ID],Visits[[#This Row],[VISIT_ID]]))</f>
        <v/>
      </c>
      <c r="W3" s="38">
        <f>IF(_xlfn.MAXIFS(Table3[CLOCK_OUT],Table3[VISIT_ID],Visits[[#This Row],[VISIT_ID]])=0,"",_xlfn.MAXIFS(Table3[CLOCK_OUT],Table3[VISIT_ID],Visits[[#This Row],[VISIT_ID]]))</f>
        <v/>
      </c>
      <c r="X3" s="20">
        <f>IFERROR((Visits[[#This Row],[SCH_END]]-Visits[[#This Row],[SCH_START]])*24,"")</f>
        <v/>
      </c>
      <c r="Y3" s="20">
        <f>IFERROR((Visits[[#This Row],[ACT_END]]-Visits[[#This Row],[ACT_START]])*24,"")</f>
        <v/>
      </c>
      <c r="Z3" s="37">
        <f>IFERROR(Visits[[#This Row],[INVOICE_PRICE]]*Parameters!$B$2+Parameters!$B$3,"")</f>
        <v/>
      </c>
      <c r="AA3" s="39">
        <f>IFERROR((Parameters!$B$6/Parameters!$C$6)*Visits[[#This Row],[EXP_DURATION]],"")</f>
        <v/>
      </c>
      <c r="AB3" s="39">
        <f>IFERROR((Parameters!$B$6/Parameters!$C$6)*Visits[[#This Row],[ACT_DURATION]],"")</f>
        <v/>
      </c>
      <c r="AC3" s="37">
        <f>IF(Visits[[#This Row],[VISIT_ID]]="","",Parameters!$B$7/Parameters!$C$7)</f>
        <v/>
      </c>
      <c r="AD3" s="38" t="n"/>
      <c r="AE3" s="37">
        <f t="array" ref="AE3">IFERROR(Visits[[#This Row],[EXP_DURATION]]*Table6[Average],"")</f>
        <v/>
      </c>
      <c r="AF3" s="39">
        <f>IFERROR(IF(Visits[[#This Row],[VISIT_ID]]="","",SUMIF(Table3[VISIT_ID],Visits[[#This Row],[VISIT_ID]],Table3[TOTAL_COST])),"")</f>
        <v/>
      </c>
    </row>
    <row r="4">
      <c r="A4" s="30">
        <f>IF(J_A_visits!A4="","",J_A_visits!A4)</f>
        <v/>
      </c>
      <c r="B4" s="30">
        <f t="array" ref="B4">IFERROR(VLOOKUP(Visits[[#This Row],[VISIT_ID]],J_A_visits!A:O,COLUMN(J_A_visits!B:B),0),"")</f>
        <v/>
      </c>
      <c r="C4" s="30">
        <f t="array" ref="C4">IFERROR(VLOOKUP(Visits[[#This Row],[VISIT_ID]],J_A_visits!A:O,COLUMN(J_A_visits!C:C),0),"")</f>
        <v/>
      </c>
      <c r="D4" s="30">
        <f t="array" ref="D4">IFERROR(VLOOKUP(Visits[[#This Row],[VISIT_ID]],J_A_visits!A:O,COLUMN(J_A_visits!D:D),0),"")</f>
        <v/>
      </c>
      <c r="E4" s="6">
        <f t="array" ref="E4">IFERROR(DATEVALUE(LEFT(VLOOKUP(Visits[[#This Row],[VISIT_ID]],J_A_visits!A:O,COLUMN(J_A_visits!E:E),0),10)),"")</f>
        <v/>
      </c>
      <c r="F4" s="6">
        <f>IFERROR(TEXT(Visits[[#This Row],[DATE]],"YYYY-MM"),"")</f>
        <v/>
      </c>
      <c r="G4" s="6">
        <f t="array" ref="G4">IFERROR(VLOOKUP(Visits[[#This Row],[VISIT_ID]],J_A_visits!A:P,COLUMN(J_A_visits!P:P),0),"")</f>
        <v/>
      </c>
      <c r="H4" s="6">
        <f t="array" ref="H4">IFERROR(VLOOKUP(Visits[[#This Row],[VISIT_ID]],J_A_visits!A:Q,COLUMN(J_A_visits!Q:Q),0),"")</f>
        <v/>
      </c>
      <c r="I4" s="30">
        <f t="array" ref="I4">IFERROR(VLOOKUP(Visits[[#This Row],[VISIT_ID]],J_A_visits!$A:$O,COLUMN(J_A_visits!G:G),0),"")</f>
        <v/>
      </c>
      <c r="J4" s="37">
        <f t="array" ref="J4">IFERROR(VLOOKUP(Visits[[#This Row],[VISIT_ID]],J_A_visits!$A:$O,COLUMN(J_A_visits!H:H),0),"")</f>
        <v/>
      </c>
      <c r="K4" s="30">
        <f t="array" ref="K4">IFERROR(VLOOKUP(Visits[[#This Row],[VISIT_ID]],J_A_visits!$A:$O,COLUMN(J_A_visits!I:I),0),"")</f>
        <v/>
      </c>
      <c r="L4" s="37">
        <f t="array" ref="L4">IFERROR(VLOOKUP(Visits[[#This Row],[VISIT_ID]],J_A_visits!$A:$O,COLUMN(J_A_visits!J:J),0),"")</f>
        <v/>
      </c>
      <c r="M4" s="37">
        <f t="array" ref="M4">IFERROR(VLOOKUP(Visits[[#This Row],[VISIT_ID]],J_A_visits!$A:$O,COLUMN(J_A_visits!K:K),0),"")</f>
        <v/>
      </c>
      <c r="N4" s="37">
        <f t="array" ref="N4">IFERROR(VLOOKUP(Visits[[#This Row],[VISIT_ID]],J_A_visits!$A:$O,COLUMN(J_A_visits!L:L),0),"")</f>
        <v/>
      </c>
      <c r="O4" s="37">
        <f t="array" ref="O4">IFERROR(VLOOKUP(Visits[[#This Row],[VISIT_ID]],J_A_visits!$A:$O,COLUMN(J_A_visits!M:M),0),"")</f>
        <v/>
      </c>
      <c r="P4" s="37">
        <f>IFERROR(1-(Visits[[#This Row],[QUOTE_PRICE]]/Visits[[#This Row],[INITIAL_PRICE]]),"")</f>
        <v/>
      </c>
      <c r="Q4" s="36">
        <f t="array" ref="Q4">IFERROR(VLOOKUP(Visits[[#This Row],[VISIT_ID]],J_A_visits!$A:$O,COLUMN(J_A_visits!N:N),0),"")</f>
        <v/>
      </c>
      <c r="R4" s="30">
        <f t="array" ref="R4">IFERROR(VLOOKUP(Visits[[#This Row],[VISIT_ID]],J_A_visits!$A:$O,COLUMN(J_A_visits!N:N),0),"")</f>
        <v/>
      </c>
      <c r="S4" s="30">
        <f>IF(Visits[[#This Row],[VISIT_ID]]="","",COUNTIF(Table3[VISIT_ID],Visits[[#This Row],[VISIT_ID]]))</f>
        <v/>
      </c>
      <c r="T4" s="38">
        <f t="array" ref="T4">IFERROR(TIMEVALUE(MID(VLOOKUP(Visits[[#This Row],[VISIT_ID]],J_A_visits!A:O,COLUMN(J_A_visits!E:E),0),12,8))-(7/24),"")</f>
        <v/>
      </c>
      <c r="U4" s="38">
        <f t="array" ref="U4">IFERROR(
    MOD(TIMEVALUE(MID(VLOOKUP(Visits[[#This Row],[VISIT_ID]],J_A_visits!A:O,COLUMN(J_A_visits!F:F),0),12,8)) - (7/24), 1),
"")</f>
        <v/>
      </c>
      <c r="V4" s="38">
        <f>IF(_xlfn.MINIFS(Table3[CLOCK_IN],Table3[VISIT_ID],Visits[[#This Row],[VISIT_ID]])=0,"",_xlfn.MINIFS(Table3[CLOCK_IN],Table3[VISIT_ID],Visits[[#This Row],[VISIT_ID]]))</f>
        <v/>
      </c>
      <c r="W4" s="38">
        <f>IF(_xlfn.MAXIFS(Table3[CLOCK_OUT],Table3[VISIT_ID],Visits[[#This Row],[VISIT_ID]])=0,"",_xlfn.MAXIFS(Table3[CLOCK_OUT],Table3[VISIT_ID],Visits[[#This Row],[VISIT_ID]]))</f>
        <v/>
      </c>
      <c r="X4" s="20">
        <f>IFERROR((Visits[[#This Row],[SCH_END]]-Visits[[#This Row],[SCH_START]])*24,"")</f>
        <v/>
      </c>
      <c r="Y4" s="20">
        <f>IFERROR((Visits[[#This Row],[ACT_END]]-Visits[[#This Row],[ACT_START]])*24,"")</f>
        <v/>
      </c>
      <c r="Z4" s="37">
        <f>IFERROR(Visits[[#This Row],[INVOICE_PRICE]]*Parameters!$B$2+Parameters!$B$3,"")</f>
        <v/>
      </c>
      <c r="AA4" s="39">
        <f>IFERROR((Parameters!$B$6/Parameters!$C$6)*Visits[[#This Row],[EXP_DURATION]],"")</f>
        <v/>
      </c>
      <c r="AB4" s="39">
        <f>IFERROR((Parameters!$B$6/Parameters!$C$6)*Visits[[#This Row],[ACT_DURATION]],"")</f>
        <v/>
      </c>
      <c r="AC4" s="37">
        <f>IF(Visits[[#This Row],[VISIT_ID]]="","",Parameters!$B$7/Parameters!$C$7)</f>
        <v/>
      </c>
      <c r="AD4" s="38" t="n"/>
      <c r="AE4" s="37">
        <f t="array" ref="AE4">IFERROR(Visits[[#This Row],[EXP_DURATION]]*Table6[Average],"")</f>
        <v/>
      </c>
      <c r="AF4" s="39">
        <f>IFERROR(IF(Visits[[#This Row],[VISIT_ID]]="","",SUMIF(Table3[VISIT_ID],Visits[[#This Row],[VISIT_ID]],Table3[TOTAL_COST])),"")</f>
        <v/>
      </c>
    </row>
    <row r="5">
      <c r="A5" s="30">
        <f>IF(J_A_visits!A5="","",J_A_visits!A5)</f>
        <v/>
      </c>
      <c r="B5" s="30">
        <f t="array" ref="B5">IFERROR(VLOOKUP(Visits[[#This Row],[VISIT_ID]],J_A_visits!A:O,COLUMN(J_A_visits!B:B),0),"")</f>
        <v/>
      </c>
      <c r="C5" s="30">
        <f t="array" ref="C5">IFERROR(VLOOKUP(Visits[[#This Row],[VISIT_ID]],J_A_visits!A:O,COLUMN(J_A_visits!C:C),0),"")</f>
        <v/>
      </c>
      <c r="D5" s="30">
        <f t="array" ref="D5">IFERROR(VLOOKUP(Visits[[#This Row],[VISIT_ID]],J_A_visits!A:O,COLUMN(J_A_visits!D:D),0),"")</f>
        <v/>
      </c>
      <c r="E5" s="6">
        <f t="array" ref="E5">IFERROR(DATEVALUE(LEFT(VLOOKUP(Visits[[#This Row],[VISIT_ID]],J_A_visits!A:O,COLUMN(J_A_visits!E:E),0),10)),"")</f>
        <v/>
      </c>
      <c r="F5" s="6">
        <f>IFERROR(TEXT(Visits[[#This Row],[DATE]],"YYYY-MM"),"")</f>
        <v/>
      </c>
      <c r="G5" s="6">
        <f t="array" ref="G5">IFERROR(VLOOKUP(Visits[[#This Row],[VISIT_ID]],J_A_visits!A:P,COLUMN(J_A_visits!P:P),0),"")</f>
        <v/>
      </c>
      <c r="H5" s="6">
        <f t="array" ref="H5">IFERROR(VLOOKUP(Visits[[#This Row],[VISIT_ID]],J_A_visits!A:Q,COLUMN(J_A_visits!Q:Q),0),"")</f>
        <v/>
      </c>
      <c r="I5" s="30">
        <f t="array" ref="I5">IFERROR(VLOOKUP(Visits[[#This Row],[VISIT_ID]],J_A_visits!$A:$O,COLUMN(J_A_visits!G:G),0),"")</f>
        <v/>
      </c>
      <c r="J5" s="37">
        <f t="array" ref="J5">IFERROR(VLOOKUP(Visits[[#This Row],[VISIT_ID]],J_A_visits!$A:$O,COLUMN(J_A_visits!H:H),0),"")</f>
        <v/>
      </c>
      <c r="K5" s="30">
        <f t="array" ref="K5">IFERROR(VLOOKUP(Visits[[#This Row],[VISIT_ID]],J_A_visits!$A:$O,COLUMN(J_A_visits!I:I),0),"")</f>
        <v/>
      </c>
      <c r="L5" s="37">
        <f t="array" ref="L5">IFERROR(VLOOKUP(Visits[[#This Row],[VISIT_ID]],J_A_visits!$A:$O,COLUMN(J_A_visits!J:J),0),"")</f>
        <v/>
      </c>
      <c r="M5" s="37">
        <f t="array" ref="M5">IFERROR(VLOOKUP(Visits[[#This Row],[VISIT_ID]],J_A_visits!$A:$O,COLUMN(J_A_visits!K:K),0),"")</f>
        <v/>
      </c>
      <c r="N5" s="37">
        <f t="array" ref="N5">IFERROR(VLOOKUP(Visits[[#This Row],[VISIT_ID]],J_A_visits!$A:$O,COLUMN(J_A_visits!L:L),0),"")</f>
        <v/>
      </c>
      <c r="O5" s="37">
        <f t="array" ref="O5">IFERROR(VLOOKUP(Visits[[#This Row],[VISIT_ID]],J_A_visits!$A:$O,COLUMN(J_A_visits!M:M),0),"")</f>
        <v/>
      </c>
      <c r="P5" s="37">
        <f>IFERROR(1-(Visits[[#This Row],[QUOTE_PRICE]]/Visits[[#This Row],[INITIAL_PRICE]]),"")</f>
        <v/>
      </c>
      <c r="Q5" s="36">
        <f t="array" ref="Q5">IFERROR(VLOOKUP(Visits[[#This Row],[VISIT_ID]],J_A_visits!$A:$O,COLUMN(J_A_visits!N:N),0),"")</f>
        <v/>
      </c>
      <c r="R5" s="30">
        <f t="array" ref="R5">IFERROR(VLOOKUP(Visits[[#This Row],[VISIT_ID]],J_A_visits!$A:$O,COLUMN(J_A_visits!N:N),0),"")</f>
        <v/>
      </c>
      <c r="S5" s="30">
        <f>IF(Visits[[#This Row],[VISIT_ID]]="","",COUNTIF(Table3[VISIT_ID],Visits[[#This Row],[VISIT_ID]]))</f>
        <v/>
      </c>
      <c r="T5" s="38">
        <f t="array" ref="T5">IFERROR(TIMEVALUE(MID(VLOOKUP(Visits[[#This Row],[VISIT_ID]],J_A_visits!A:O,COLUMN(J_A_visits!E:E),0),12,8))-(7/24),"")</f>
        <v/>
      </c>
      <c r="U5" s="38">
        <f t="array" ref="U5">IFERROR(
    MOD(TIMEVALUE(MID(VLOOKUP(Visits[[#This Row],[VISIT_ID]],J_A_visits!A:O,COLUMN(J_A_visits!F:F),0),12,8)) - (7/24), 1),
"")</f>
        <v/>
      </c>
      <c r="V5" s="38">
        <f>IF(_xlfn.MINIFS(Table3[CLOCK_IN],Table3[VISIT_ID],Visits[[#This Row],[VISIT_ID]])=0,"",_xlfn.MINIFS(Table3[CLOCK_IN],Table3[VISIT_ID],Visits[[#This Row],[VISIT_ID]]))</f>
        <v/>
      </c>
      <c r="W5" s="38">
        <f>IF(_xlfn.MAXIFS(Table3[CLOCK_OUT],Table3[VISIT_ID],Visits[[#This Row],[VISIT_ID]])=0,"",_xlfn.MAXIFS(Table3[CLOCK_OUT],Table3[VISIT_ID],Visits[[#This Row],[VISIT_ID]]))</f>
        <v/>
      </c>
      <c r="X5" s="20">
        <f>IFERROR((Visits[[#This Row],[SCH_END]]-Visits[[#This Row],[SCH_START]])*24,"")</f>
        <v/>
      </c>
      <c r="Y5" s="20">
        <f>IFERROR((Visits[[#This Row],[ACT_END]]-Visits[[#This Row],[ACT_START]])*24,"")</f>
        <v/>
      </c>
      <c r="Z5" s="37">
        <f>IFERROR(Visits[[#This Row],[INVOICE_PRICE]]*Parameters!$B$2+Parameters!$B$3,"")</f>
        <v/>
      </c>
      <c r="AA5" s="39">
        <f>IFERROR((Parameters!$B$6/Parameters!$C$6)*Visits[[#This Row],[EXP_DURATION]],"")</f>
        <v/>
      </c>
      <c r="AB5" s="39">
        <f>IFERROR((Parameters!$B$6/Parameters!$C$6)*Visits[[#This Row],[ACT_DURATION]],"")</f>
        <v/>
      </c>
      <c r="AC5" s="37">
        <f>IF(Visits[[#This Row],[VISIT_ID]]="","",Parameters!$B$7/Parameters!$C$7)</f>
        <v/>
      </c>
      <c r="AD5" s="38" t="n"/>
      <c r="AE5" s="37">
        <f t="array" ref="AE5">IFERROR(Visits[[#This Row],[EXP_DURATION]]*Table6[Average],"")</f>
        <v/>
      </c>
      <c r="AF5" s="39">
        <f>IFERROR(IF(Visits[[#This Row],[VISIT_ID]]="","",SUMIF(Table3[VISIT_ID],Visits[[#This Row],[VISIT_ID]],Table3[TOTAL_COST])),"")</f>
        <v/>
      </c>
    </row>
    <row r="6">
      <c r="A6" s="30">
        <f>IF(J_A_visits!A6="","",J_A_visits!A6)</f>
        <v/>
      </c>
      <c r="B6" s="30">
        <f t="array" ref="B6">IFERROR(VLOOKUP(Visits[[#This Row],[VISIT_ID]],J_A_visits!A:O,COLUMN(J_A_visits!B:B),0),"")</f>
        <v/>
      </c>
      <c r="C6" s="30">
        <f t="array" ref="C6">IFERROR(VLOOKUP(Visits[[#This Row],[VISIT_ID]],J_A_visits!A:O,COLUMN(J_A_visits!C:C),0),"")</f>
        <v/>
      </c>
      <c r="D6" s="30">
        <f t="array" ref="D6">IFERROR(VLOOKUP(Visits[[#This Row],[VISIT_ID]],J_A_visits!A:O,COLUMN(J_A_visits!D:D),0),"")</f>
        <v/>
      </c>
      <c r="E6" s="6">
        <f t="array" ref="E6">IFERROR(DATEVALUE(LEFT(VLOOKUP(Visits[[#This Row],[VISIT_ID]],J_A_visits!A:O,COLUMN(J_A_visits!E:E),0),10)),"")</f>
        <v/>
      </c>
      <c r="F6" s="6">
        <f>IFERROR(TEXT(Visits[[#This Row],[DATE]],"YYYY-MM"),"")</f>
        <v/>
      </c>
      <c r="G6" s="6">
        <f t="array" ref="G6">IFERROR(VLOOKUP(Visits[[#This Row],[VISIT_ID]],J_A_visits!A:P,COLUMN(J_A_visits!P:P),0),"")</f>
        <v/>
      </c>
      <c r="H6" s="6">
        <f t="array" ref="H6">IFERROR(VLOOKUP(Visits[[#This Row],[VISIT_ID]],J_A_visits!A:Q,COLUMN(J_A_visits!Q:Q),0),"")</f>
        <v/>
      </c>
      <c r="I6" s="30">
        <f t="array" ref="I6">IFERROR(VLOOKUP(Visits[[#This Row],[VISIT_ID]],J_A_visits!$A:$O,COLUMN(J_A_visits!G:G),0),"")</f>
        <v/>
      </c>
      <c r="J6" s="37">
        <f t="array" ref="J6">IFERROR(VLOOKUP(Visits[[#This Row],[VISIT_ID]],J_A_visits!$A:$O,COLUMN(J_A_visits!H:H),0),"")</f>
        <v/>
      </c>
      <c r="K6" s="30">
        <f t="array" ref="K6">IFERROR(VLOOKUP(Visits[[#This Row],[VISIT_ID]],J_A_visits!$A:$O,COLUMN(J_A_visits!I:I),0),"")</f>
        <v/>
      </c>
      <c r="L6" s="37">
        <f t="array" ref="L6">IFERROR(VLOOKUP(Visits[[#This Row],[VISIT_ID]],J_A_visits!$A:$O,COLUMN(J_A_visits!J:J),0),"")</f>
        <v/>
      </c>
      <c r="M6" s="37">
        <f t="array" ref="M6">IFERROR(VLOOKUP(Visits[[#This Row],[VISIT_ID]],J_A_visits!$A:$O,COLUMN(J_A_visits!K:K),0),"")</f>
        <v/>
      </c>
      <c r="N6" s="37">
        <f t="array" ref="N6">IFERROR(VLOOKUP(Visits[[#This Row],[VISIT_ID]],J_A_visits!$A:$O,COLUMN(J_A_visits!L:L),0),"")</f>
        <v/>
      </c>
      <c r="O6" s="37">
        <f t="array" ref="O6">IFERROR(VLOOKUP(Visits[[#This Row],[VISIT_ID]],J_A_visits!$A:$O,COLUMN(J_A_visits!M:M),0),"")</f>
        <v/>
      </c>
      <c r="P6" s="37">
        <f>IFERROR(1-(Visits[[#This Row],[QUOTE_PRICE]]/Visits[[#This Row],[INITIAL_PRICE]]),"")</f>
        <v/>
      </c>
      <c r="Q6" s="36">
        <f t="array" ref="Q6">IFERROR(VLOOKUP(Visits[[#This Row],[VISIT_ID]],J_A_visits!$A:$O,COLUMN(J_A_visits!N:N),0),"")</f>
        <v/>
      </c>
      <c r="R6" s="30">
        <f t="array" ref="R6">IFERROR(VLOOKUP(Visits[[#This Row],[VISIT_ID]],J_A_visits!$A:$O,COLUMN(J_A_visits!N:N),0),"")</f>
        <v/>
      </c>
      <c r="S6" s="30">
        <f>IF(Visits[[#This Row],[VISIT_ID]]="","",COUNTIF(Table3[VISIT_ID],Visits[[#This Row],[VISIT_ID]]))</f>
        <v/>
      </c>
      <c r="T6" s="38">
        <f t="array" ref="T6">IFERROR(TIMEVALUE(MID(VLOOKUP(Visits[[#This Row],[VISIT_ID]],J_A_visits!A:O,COLUMN(J_A_visits!E:E),0),12,8))-(7/24),"")</f>
        <v/>
      </c>
      <c r="U6" s="38">
        <f t="array" ref="U6">IFERROR(
    MOD(TIMEVALUE(MID(VLOOKUP(Visits[[#This Row],[VISIT_ID]],J_A_visits!A:O,COLUMN(J_A_visits!F:F),0),12,8)) - (7/24), 1),
"")</f>
        <v/>
      </c>
      <c r="V6" s="38">
        <f>IF(_xlfn.MINIFS(Table3[CLOCK_IN],Table3[VISIT_ID],Visits[[#This Row],[VISIT_ID]])=0,"",_xlfn.MINIFS(Table3[CLOCK_IN],Table3[VISIT_ID],Visits[[#This Row],[VISIT_ID]]))</f>
        <v/>
      </c>
      <c r="W6" s="38">
        <f>IF(_xlfn.MAXIFS(Table3[CLOCK_OUT],Table3[VISIT_ID],Visits[[#This Row],[VISIT_ID]])=0,"",_xlfn.MAXIFS(Table3[CLOCK_OUT],Table3[VISIT_ID],Visits[[#This Row],[VISIT_ID]]))</f>
        <v/>
      </c>
      <c r="X6" s="20">
        <f>IFERROR((Visits[[#This Row],[SCH_END]]-Visits[[#This Row],[SCH_START]])*24,"")</f>
        <v/>
      </c>
      <c r="Y6" s="20">
        <f>IFERROR((Visits[[#This Row],[ACT_END]]-Visits[[#This Row],[ACT_START]])*24,"")</f>
        <v/>
      </c>
      <c r="Z6" s="37">
        <f>IFERROR(Visits[[#This Row],[INVOICE_PRICE]]*Parameters!$B$2+Parameters!$B$3,"")</f>
        <v/>
      </c>
      <c r="AA6" s="39">
        <f>IFERROR((Parameters!$B$6/Parameters!$C$6)*Visits[[#This Row],[EXP_DURATION]],"")</f>
        <v/>
      </c>
      <c r="AB6" s="39">
        <f>IFERROR((Parameters!$B$6/Parameters!$C$6)*Visits[[#This Row],[ACT_DURATION]],"")</f>
        <v/>
      </c>
      <c r="AC6" s="37">
        <f>IF(Visits[[#This Row],[VISIT_ID]]="","",Parameters!$B$7/Parameters!$C$7)</f>
        <v/>
      </c>
      <c r="AD6" s="38" t="n"/>
      <c r="AE6" s="37">
        <f t="array" ref="AE6">IFERROR(Visits[[#This Row],[EXP_DURATION]]*Table6[Average],"")</f>
        <v/>
      </c>
      <c r="AF6" s="39">
        <f>IFERROR(IF(Visits[[#This Row],[VISIT_ID]]="","",SUMIF(Table3[VISIT_ID],Visits[[#This Row],[VISIT_ID]],Table3[TOTAL_COST])),"")</f>
        <v/>
      </c>
    </row>
    <row r="7">
      <c r="A7" s="30">
        <f>IF(J_A_visits!A7="","",J_A_visits!A7)</f>
        <v/>
      </c>
      <c r="B7" s="30">
        <f t="array" ref="B7">IFERROR(VLOOKUP(Visits[[#This Row],[VISIT_ID]],J_A_visits!A:O,COLUMN(J_A_visits!B:B),0),"")</f>
        <v/>
      </c>
      <c r="C7" s="30">
        <f t="array" ref="C7">IFERROR(VLOOKUP(Visits[[#This Row],[VISIT_ID]],J_A_visits!A:O,COLUMN(J_A_visits!C:C),0),"")</f>
        <v/>
      </c>
      <c r="D7" s="30">
        <f t="array" ref="D7">IFERROR(VLOOKUP(Visits[[#This Row],[VISIT_ID]],J_A_visits!A:O,COLUMN(J_A_visits!D:D),0),"")</f>
        <v/>
      </c>
      <c r="E7" s="6">
        <f t="array" ref="E7">IFERROR(DATEVALUE(LEFT(VLOOKUP(Visits[[#This Row],[VISIT_ID]],J_A_visits!A:O,COLUMN(J_A_visits!E:E),0),10)),"")</f>
        <v/>
      </c>
      <c r="F7" s="6">
        <f>IFERROR(TEXT(Visits[[#This Row],[DATE]],"YYYY-MM"),"")</f>
        <v/>
      </c>
      <c r="G7" s="6">
        <f t="array" ref="G7">IFERROR(VLOOKUP(Visits[[#This Row],[VISIT_ID]],J_A_visits!A:P,COLUMN(J_A_visits!P:P),0),"")</f>
        <v/>
      </c>
      <c r="H7" s="6">
        <f t="array" ref="H7">IFERROR(VLOOKUP(Visits[[#This Row],[VISIT_ID]],J_A_visits!A:Q,COLUMN(J_A_visits!Q:Q),0),"")</f>
        <v/>
      </c>
      <c r="I7" s="30">
        <f t="array" ref="I7">IFERROR(VLOOKUP(Visits[[#This Row],[VISIT_ID]],J_A_visits!$A:$O,COLUMN(J_A_visits!G:G),0),"")</f>
        <v/>
      </c>
      <c r="J7" s="37">
        <f t="array" ref="J7">IFERROR(VLOOKUP(Visits[[#This Row],[VISIT_ID]],J_A_visits!$A:$O,COLUMN(J_A_visits!H:H),0),"")</f>
        <v/>
      </c>
      <c r="K7" s="30">
        <f t="array" ref="K7">IFERROR(VLOOKUP(Visits[[#This Row],[VISIT_ID]],J_A_visits!$A:$O,COLUMN(J_A_visits!I:I),0),"")</f>
        <v/>
      </c>
      <c r="L7" s="37">
        <f t="array" ref="L7">IFERROR(VLOOKUP(Visits[[#This Row],[VISIT_ID]],J_A_visits!$A:$O,COLUMN(J_A_visits!J:J),0),"")</f>
        <v/>
      </c>
      <c r="M7" s="37">
        <f t="array" ref="M7">IFERROR(VLOOKUP(Visits[[#This Row],[VISIT_ID]],J_A_visits!$A:$O,COLUMN(J_A_visits!K:K),0),"")</f>
        <v/>
      </c>
      <c r="N7" s="37">
        <f t="array" ref="N7">IFERROR(VLOOKUP(Visits[[#This Row],[VISIT_ID]],J_A_visits!$A:$O,COLUMN(J_A_visits!L:L),0),"")</f>
        <v/>
      </c>
      <c r="O7" s="37">
        <f t="array" ref="O7">IFERROR(VLOOKUP(Visits[[#This Row],[VISIT_ID]],J_A_visits!$A:$O,COLUMN(J_A_visits!M:M),0),"")</f>
        <v/>
      </c>
      <c r="P7" s="37">
        <f>IFERROR(1-(Visits[[#This Row],[QUOTE_PRICE]]/Visits[[#This Row],[INITIAL_PRICE]]),"")</f>
        <v/>
      </c>
      <c r="Q7" s="36">
        <f t="array" ref="Q7">IFERROR(VLOOKUP(Visits[[#This Row],[VISIT_ID]],J_A_visits!$A:$O,COLUMN(J_A_visits!N:N),0),"")</f>
        <v/>
      </c>
      <c r="R7" s="30">
        <f t="array" ref="R7">IFERROR(VLOOKUP(Visits[[#This Row],[VISIT_ID]],J_A_visits!$A:$O,COLUMN(J_A_visits!N:N),0),"")</f>
        <v/>
      </c>
      <c r="S7" s="30">
        <f>IF(Visits[[#This Row],[VISIT_ID]]="","",COUNTIF(Table3[VISIT_ID],Visits[[#This Row],[VISIT_ID]]))</f>
        <v/>
      </c>
      <c r="T7" s="38">
        <f t="array" ref="T7">IFERROR(TIMEVALUE(MID(VLOOKUP(Visits[[#This Row],[VISIT_ID]],J_A_visits!A:O,COLUMN(J_A_visits!E:E),0),12,8))-(7/24),"")</f>
        <v/>
      </c>
      <c r="U7" s="38">
        <f t="array" ref="U7">IFERROR(
    MOD(TIMEVALUE(MID(VLOOKUP(Visits[[#This Row],[VISIT_ID]],J_A_visits!A:O,COLUMN(J_A_visits!F:F),0),12,8)) - (7/24), 1),
"")</f>
        <v/>
      </c>
      <c r="V7" s="38">
        <f>IF(_xlfn.MINIFS(Table3[CLOCK_IN],Table3[VISIT_ID],Visits[[#This Row],[VISIT_ID]])=0,"",_xlfn.MINIFS(Table3[CLOCK_IN],Table3[VISIT_ID],Visits[[#This Row],[VISIT_ID]]))</f>
        <v/>
      </c>
      <c r="W7" s="38">
        <f>IF(_xlfn.MAXIFS(Table3[CLOCK_OUT],Table3[VISIT_ID],Visits[[#This Row],[VISIT_ID]])=0,"",_xlfn.MAXIFS(Table3[CLOCK_OUT],Table3[VISIT_ID],Visits[[#This Row],[VISIT_ID]]))</f>
        <v/>
      </c>
      <c r="X7" s="20">
        <f>IFERROR((Visits[[#This Row],[SCH_END]]-Visits[[#This Row],[SCH_START]])*24,"")</f>
        <v/>
      </c>
      <c r="Y7" s="20">
        <f>IFERROR((Visits[[#This Row],[ACT_END]]-Visits[[#This Row],[ACT_START]])*24,"")</f>
        <v/>
      </c>
      <c r="Z7" s="37">
        <f>IFERROR(Visits[[#This Row],[INVOICE_PRICE]]*Parameters!$B$2+Parameters!$B$3,"")</f>
        <v/>
      </c>
      <c r="AA7" s="39">
        <f>IFERROR((Parameters!$B$6/Parameters!$C$6)*Visits[[#This Row],[EXP_DURATION]],"")</f>
        <v/>
      </c>
      <c r="AB7" s="39">
        <f>IFERROR((Parameters!$B$6/Parameters!$C$6)*Visits[[#This Row],[ACT_DURATION]],"")</f>
        <v/>
      </c>
      <c r="AC7" s="37">
        <f>IF(Visits[[#This Row],[VISIT_ID]]="","",Parameters!$B$7/Parameters!$C$7)</f>
        <v/>
      </c>
      <c r="AD7" s="38" t="n"/>
      <c r="AE7" s="37">
        <f t="array" ref="AE7">IFERROR(Visits[[#This Row],[EXP_DURATION]]*Table6[Average],"")</f>
        <v/>
      </c>
      <c r="AF7" s="39">
        <f>IFERROR(IF(Visits[[#This Row],[VISIT_ID]]="","",SUMIF(Table3[VISIT_ID],Visits[[#This Row],[VISIT_ID]],Table3[TOTAL_COST])),"")</f>
        <v/>
      </c>
    </row>
    <row r="8">
      <c r="A8" s="30">
        <f>IF(J_A_visits!A8="","",J_A_visits!A8)</f>
        <v/>
      </c>
      <c r="B8" s="30">
        <f t="array" ref="B8">IFERROR(VLOOKUP(Visits[[#This Row],[VISIT_ID]],J_A_visits!A:O,COLUMN(J_A_visits!B:B),0),"")</f>
        <v/>
      </c>
      <c r="C8" s="30">
        <f t="array" ref="C8">IFERROR(VLOOKUP(Visits[[#This Row],[VISIT_ID]],J_A_visits!A:O,COLUMN(J_A_visits!C:C),0),"")</f>
        <v/>
      </c>
      <c r="D8" s="30">
        <f t="array" ref="D8">IFERROR(VLOOKUP(Visits[[#This Row],[VISIT_ID]],J_A_visits!A:O,COLUMN(J_A_visits!D:D),0),"")</f>
        <v/>
      </c>
      <c r="E8" s="6">
        <f t="array" ref="E8">IFERROR(DATEVALUE(LEFT(VLOOKUP(Visits[[#This Row],[VISIT_ID]],J_A_visits!A:O,COLUMN(J_A_visits!E:E),0),10)),"")</f>
        <v/>
      </c>
      <c r="F8" s="6">
        <f>IFERROR(TEXT(Visits[[#This Row],[DATE]],"YYYY-MM"),"")</f>
        <v/>
      </c>
      <c r="G8" s="6">
        <f t="array" ref="G8">IFERROR(VLOOKUP(Visits[[#This Row],[VISIT_ID]],J_A_visits!A:P,COLUMN(J_A_visits!P:P),0),"")</f>
        <v/>
      </c>
      <c r="H8" s="6">
        <f t="array" ref="H8">IFERROR(VLOOKUP(Visits[[#This Row],[VISIT_ID]],J_A_visits!A:Q,COLUMN(J_A_visits!Q:Q),0),"")</f>
        <v/>
      </c>
      <c r="I8" s="30">
        <f t="array" ref="I8">IFERROR(VLOOKUP(Visits[[#This Row],[VISIT_ID]],J_A_visits!$A:$O,COLUMN(J_A_visits!G:G),0),"")</f>
        <v/>
      </c>
      <c r="J8" s="37">
        <f t="array" ref="J8">IFERROR(VLOOKUP(Visits[[#This Row],[VISIT_ID]],J_A_visits!$A:$O,COLUMN(J_A_visits!H:H),0),"")</f>
        <v/>
      </c>
      <c r="K8" s="30">
        <f t="array" ref="K8">IFERROR(VLOOKUP(Visits[[#This Row],[VISIT_ID]],J_A_visits!$A:$O,COLUMN(J_A_visits!I:I),0),"")</f>
        <v/>
      </c>
      <c r="L8" s="37">
        <f t="array" ref="L8">IFERROR(VLOOKUP(Visits[[#This Row],[VISIT_ID]],J_A_visits!$A:$O,COLUMN(J_A_visits!J:J),0),"")</f>
        <v/>
      </c>
      <c r="M8" s="37">
        <f t="array" ref="M8">IFERROR(VLOOKUP(Visits[[#This Row],[VISIT_ID]],J_A_visits!$A:$O,COLUMN(J_A_visits!K:K),0),"")</f>
        <v/>
      </c>
      <c r="N8" s="37">
        <f t="array" ref="N8">IFERROR(VLOOKUP(Visits[[#This Row],[VISIT_ID]],J_A_visits!$A:$O,COLUMN(J_A_visits!L:L),0),"")</f>
        <v/>
      </c>
      <c r="O8" s="37">
        <f t="array" ref="O8">IFERROR(VLOOKUP(Visits[[#This Row],[VISIT_ID]],J_A_visits!$A:$O,COLUMN(J_A_visits!M:M),0),"")</f>
        <v/>
      </c>
      <c r="P8" s="37">
        <f>IFERROR(1-(Visits[[#This Row],[QUOTE_PRICE]]/Visits[[#This Row],[INITIAL_PRICE]]),"")</f>
        <v/>
      </c>
      <c r="Q8" s="36">
        <f t="array" ref="Q8">IFERROR(VLOOKUP(Visits[[#This Row],[VISIT_ID]],J_A_visits!$A:$O,COLUMN(J_A_visits!N:N),0),"")</f>
        <v/>
      </c>
      <c r="R8" s="30">
        <f t="array" ref="R8">IFERROR(VLOOKUP(Visits[[#This Row],[VISIT_ID]],J_A_visits!$A:$O,COLUMN(J_A_visits!N:N),0),"")</f>
        <v/>
      </c>
      <c r="S8" s="30">
        <f>IF(Visits[[#This Row],[VISIT_ID]]="","",COUNTIF(Table3[VISIT_ID],Visits[[#This Row],[VISIT_ID]]))</f>
        <v/>
      </c>
      <c r="T8" s="38">
        <f t="array" ref="T8">IFERROR(TIMEVALUE(MID(VLOOKUP(Visits[[#This Row],[VISIT_ID]],J_A_visits!A:O,COLUMN(J_A_visits!E:E),0),12,8))-(7/24),"")</f>
        <v/>
      </c>
      <c r="U8" s="38">
        <f t="array" ref="U8">IFERROR(
    MOD(TIMEVALUE(MID(VLOOKUP(Visits[[#This Row],[VISIT_ID]],J_A_visits!A:O,COLUMN(J_A_visits!F:F),0),12,8)) - (7/24), 1),
"")</f>
        <v/>
      </c>
      <c r="V8" s="38">
        <f>IF(_xlfn.MINIFS(Table3[CLOCK_IN],Table3[VISIT_ID],Visits[[#This Row],[VISIT_ID]])=0,"",_xlfn.MINIFS(Table3[CLOCK_IN],Table3[VISIT_ID],Visits[[#This Row],[VISIT_ID]]))</f>
        <v/>
      </c>
      <c r="W8" s="38">
        <f>IF(_xlfn.MAXIFS(Table3[CLOCK_OUT],Table3[VISIT_ID],Visits[[#This Row],[VISIT_ID]])=0,"",_xlfn.MAXIFS(Table3[CLOCK_OUT],Table3[VISIT_ID],Visits[[#This Row],[VISIT_ID]]))</f>
        <v/>
      </c>
      <c r="X8" s="20">
        <f>IFERROR((Visits[[#This Row],[SCH_END]]-Visits[[#This Row],[SCH_START]])*24,"")</f>
        <v/>
      </c>
      <c r="Y8" s="20">
        <f>IFERROR((Visits[[#This Row],[ACT_END]]-Visits[[#This Row],[ACT_START]])*24,"")</f>
        <v/>
      </c>
      <c r="Z8" s="37">
        <f>IFERROR(Visits[[#This Row],[INVOICE_PRICE]]*Parameters!$B$2+Parameters!$B$3,"")</f>
        <v/>
      </c>
      <c r="AA8" s="39">
        <f>IFERROR((Parameters!$B$6/Parameters!$C$6)*Visits[[#This Row],[EXP_DURATION]],"")</f>
        <v/>
      </c>
      <c r="AB8" s="39">
        <f>IFERROR((Parameters!$B$6/Parameters!$C$6)*Visits[[#This Row],[ACT_DURATION]],"")</f>
        <v/>
      </c>
      <c r="AC8" s="37">
        <f>IF(Visits[[#This Row],[VISIT_ID]]="","",Parameters!$B$7/Parameters!$C$7)</f>
        <v/>
      </c>
      <c r="AD8" s="38" t="n"/>
      <c r="AE8" s="37">
        <f t="array" ref="AE8">IFERROR(Visits[[#This Row],[EXP_DURATION]]*Table6[Average],"")</f>
        <v/>
      </c>
      <c r="AF8" s="39">
        <f>IFERROR(IF(Visits[[#This Row],[VISIT_ID]]="","",SUMIF(Table3[VISIT_ID],Visits[[#This Row],[VISIT_ID]],Table3[TOTAL_COST])),"")</f>
        <v/>
      </c>
    </row>
    <row r="9">
      <c r="A9" s="30">
        <f>IF(J_A_visits!A9="","",J_A_visits!A9)</f>
        <v/>
      </c>
      <c r="B9" s="30">
        <f t="array" ref="B9">IFERROR(VLOOKUP(Visits[[#This Row],[VISIT_ID]],J_A_visits!A:O,COLUMN(J_A_visits!B:B),0),"")</f>
        <v/>
      </c>
      <c r="C9" s="30">
        <f t="array" ref="C9">IFERROR(VLOOKUP(Visits[[#This Row],[VISIT_ID]],J_A_visits!A:O,COLUMN(J_A_visits!C:C),0),"")</f>
        <v/>
      </c>
      <c r="D9" s="30">
        <f t="array" ref="D9">IFERROR(VLOOKUP(Visits[[#This Row],[VISIT_ID]],J_A_visits!A:O,COLUMN(J_A_visits!D:D),0),"")</f>
        <v/>
      </c>
      <c r="E9" s="6">
        <f t="array" ref="E9">IFERROR(DATEVALUE(LEFT(VLOOKUP(Visits[[#This Row],[VISIT_ID]],J_A_visits!A:O,COLUMN(J_A_visits!E:E),0),10)),"")</f>
        <v/>
      </c>
      <c r="F9" s="6">
        <f>IFERROR(TEXT(Visits[[#This Row],[DATE]],"YYYY-MM"),"")</f>
        <v/>
      </c>
      <c r="G9" s="6">
        <f t="array" ref="G9">IFERROR(VLOOKUP(Visits[[#This Row],[VISIT_ID]],J_A_visits!A:P,COLUMN(J_A_visits!P:P),0),"")</f>
        <v/>
      </c>
      <c r="H9" s="6">
        <f t="array" ref="H9">IFERROR(VLOOKUP(Visits[[#This Row],[VISIT_ID]],J_A_visits!A:Q,COLUMN(J_A_visits!Q:Q),0),"")</f>
        <v/>
      </c>
      <c r="I9" s="30">
        <f t="array" ref="I9">IFERROR(VLOOKUP(Visits[[#This Row],[VISIT_ID]],J_A_visits!$A:$O,COLUMN(J_A_visits!G:G),0),"")</f>
        <v/>
      </c>
      <c r="J9" s="37">
        <f t="array" ref="J9">IFERROR(VLOOKUP(Visits[[#This Row],[VISIT_ID]],J_A_visits!$A:$O,COLUMN(J_A_visits!H:H),0),"")</f>
        <v/>
      </c>
      <c r="K9" s="30">
        <f t="array" ref="K9">IFERROR(VLOOKUP(Visits[[#This Row],[VISIT_ID]],J_A_visits!$A:$O,COLUMN(J_A_visits!I:I),0),"")</f>
        <v/>
      </c>
      <c r="L9" s="37">
        <f t="array" ref="L9">IFERROR(VLOOKUP(Visits[[#This Row],[VISIT_ID]],J_A_visits!$A:$O,COLUMN(J_A_visits!J:J),0),"")</f>
        <v/>
      </c>
      <c r="M9" s="37">
        <f t="array" ref="M9">IFERROR(VLOOKUP(Visits[[#This Row],[VISIT_ID]],J_A_visits!$A:$O,COLUMN(J_A_visits!K:K),0),"")</f>
        <v/>
      </c>
      <c r="N9" s="37">
        <f t="array" ref="N9">IFERROR(VLOOKUP(Visits[[#This Row],[VISIT_ID]],J_A_visits!$A:$O,COLUMN(J_A_visits!L:L),0),"")</f>
        <v/>
      </c>
      <c r="O9" s="37">
        <f t="array" ref="O9">IFERROR(VLOOKUP(Visits[[#This Row],[VISIT_ID]],J_A_visits!$A:$O,COLUMN(J_A_visits!M:M),0),"")</f>
        <v/>
      </c>
      <c r="P9" s="37">
        <f>IFERROR(1-(Visits[[#This Row],[QUOTE_PRICE]]/Visits[[#This Row],[INITIAL_PRICE]]),"")</f>
        <v/>
      </c>
      <c r="Q9" s="36">
        <f t="array" ref="Q9">IFERROR(VLOOKUP(Visits[[#This Row],[VISIT_ID]],J_A_visits!$A:$O,COLUMN(J_A_visits!N:N),0),"")</f>
        <v/>
      </c>
      <c r="R9" s="30">
        <f t="array" ref="R9">IFERROR(VLOOKUP(Visits[[#This Row],[VISIT_ID]],J_A_visits!$A:$O,COLUMN(J_A_visits!N:N),0),"")</f>
        <v/>
      </c>
      <c r="S9" s="30">
        <f>IF(Visits[[#This Row],[VISIT_ID]]="","",COUNTIF(Table3[VISIT_ID],Visits[[#This Row],[VISIT_ID]]))</f>
        <v/>
      </c>
      <c r="T9" s="38">
        <f t="array" ref="T9">IFERROR(TIMEVALUE(MID(VLOOKUP(Visits[[#This Row],[VISIT_ID]],J_A_visits!A:O,COLUMN(J_A_visits!E:E),0),12,8))-(7/24),"")</f>
        <v/>
      </c>
      <c r="U9" s="38">
        <f t="array" ref="U9">IFERROR(
    MOD(TIMEVALUE(MID(VLOOKUP(Visits[[#This Row],[VISIT_ID]],J_A_visits!A:O,COLUMN(J_A_visits!F:F),0),12,8)) - (7/24), 1),
"")</f>
        <v/>
      </c>
      <c r="V9" s="38">
        <f>IF(_xlfn.MINIFS(Table3[CLOCK_IN],Table3[VISIT_ID],Visits[[#This Row],[VISIT_ID]])=0,"",_xlfn.MINIFS(Table3[CLOCK_IN],Table3[VISIT_ID],Visits[[#This Row],[VISIT_ID]]))</f>
        <v/>
      </c>
      <c r="W9" s="38">
        <f>IF(_xlfn.MAXIFS(Table3[CLOCK_OUT],Table3[VISIT_ID],Visits[[#This Row],[VISIT_ID]])=0,"",_xlfn.MAXIFS(Table3[CLOCK_OUT],Table3[VISIT_ID],Visits[[#This Row],[VISIT_ID]]))</f>
        <v/>
      </c>
      <c r="X9" s="20">
        <f>IFERROR((Visits[[#This Row],[SCH_END]]-Visits[[#This Row],[SCH_START]])*24,"")</f>
        <v/>
      </c>
      <c r="Y9" s="20">
        <f>IFERROR((Visits[[#This Row],[ACT_END]]-Visits[[#This Row],[ACT_START]])*24,"")</f>
        <v/>
      </c>
      <c r="Z9" s="37">
        <f>IFERROR(Visits[[#This Row],[INVOICE_PRICE]]*Parameters!$B$2+Parameters!$B$3,"")</f>
        <v/>
      </c>
      <c r="AA9" s="39">
        <f>IFERROR((Parameters!$B$6/Parameters!$C$6)*Visits[[#This Row],[EXP_DURATION]],"")</f>
        <v/>
      </c>
      <c r="AB9" s="39">
        <f>IFERROR((Parameters!$B$6/Parameters!$C$6)*Visits[[#This Row],[ACT_DURATION]],"")</f>
        <v/>
      </c>
      <c r="AC9" s="37">
        <f>IF(Visits[[#This Row],[VISIT_ID]]="","",Parameters!$B$7/Parameters!$C$7)</f>
        <v/>
      </c>
      <c r="AD9" s="38" t="n"/>
      <c r="AE9" s="37">
        <f t="array" ref="AE9">IFERROR(Visits[[#This Row],[EXP_DURATION]]*Table6[Average],"")</f>
        <v/>
      </c>
      <c r="AF9" s="39">
        <f>IFERROR(IF(Visits[[#This Row],[VISIT_ID]]="","",SUMIF(Table3[VISIT_ID],Visits[[#This Row],[VISIT_ID]],Table3[TOTAL_COST])),"")</f>
        <v/>
      </c>
    </row>
    <row r="10">
      <c r="A10" s="30">
        <f>IF(J_A_visits!A10="","",J_A_visits!A10)</f>
        <v/>
      </c>
      <c r="B10" s="30">
        <f t="array" ref="B10">IFERROR(VLOOKUP(Visits[[#This Row],[VISIT_ID]],J_A_visits!A:O,COLUMN(J_A_visits!B:B),0),"")</f>
        <v/>
      </c>
      <c r="C10" s="30">
        <f t="array" ref="C10">IFERROR(VLOOKUP(Visits[[#This Row],[VISIT_ID]],J_A_visits!A:O,COLUMN(J_A_visits!C:C),0),"")</f>
        <v/>
      </c>
      <c r="D10" s="30">
        <f t="array" ref="D10">IFERROR(VLOOKUP(Visits[[#This Row],[VISIT_ID]],J_A_visits!A:O,COLUMN(J_A_visits!D:D),0),"")</f>
        <v/>
      </c>
      <c r="E10" s="6">
        <f t="array" ref="E10">IFERROR(DATEVALUE(LEFT(VLOOKUP(Visits[[#This Row],[VISIT_ID]],J_A_visits!A:O,COLUMN(J_A_visits!E:E),0),10)),"")</f>
        <v/>
      </c>
      <c r="F10" s="6">
        <f>IFERROR(TEXT(Visits[[#This Row],[DATE]],"YYYY-MM"),"")</f>
        <v/>
      </c>
      <c r="G10" s="6">
        <f t="array" ref="G10">IFERROR(VLOOKUP(Visits[[#This Row],[VISIT_ID]],J_A_visits!A:P,COLUMN(J_A_visits!P:P),0),"")</f>
        <v/>
      </c>
      <c r="H10" s="6">
        <f t="array" ref="H10">IFERROR(VLOOKUP(Visits[[#This Row],[VISIT_ID]],J_A_visits!A:Q,COLUMN(J_A_visits!Q:Q),0),"")</f>
        <v/>
      </c>
      <c r="I10" s="30">
        <f t="array" ref="I10">IFERROR(VLOOKUP(Visits[[#This Row],[VISIT_ID]],J_A_visits!$A:$O,COLUMN(J_A_visits!G:G),0),"")</f>
        <v/>
      </c>
      <c r="J10" s="37">
        <f t="array" ref="J10">IFERROR(VLOOKUP(Visits[[#This Row],[VISIT_ID]],J_A_visits!$A:$O,COLUMN(J_A_visits!H:H),0),"")</f>
        <v/>
      </c>
      <c r="K10" s="30">
        <f t="array" ref="K10">IFERROR(VLOOKUP(Visits[[#This Row],[VISIT_ID]],J_A_visits!$A:$O,COLUMN(J_A_visits!I:I),0),"")</f>
        <v/>
      </c>
      <c r="L10" s="37">
        <f t="array" ref="L10">IFERROR(VLOOKUP(Visits[[#This Row],[VISIT_ID]],J_A_visits!$A:$O,COLUMN(J_A_visits!J:J),0),"")</f>
        <v/>
      </c>
      <c r="M10" s="37">
        <f t="array" ref="M10">IFERROR(VLOOKUP(Visits[[#This Row],[VISIT_ID]],J_A_visits!$A:$O,COLUMN(J_A_visits!K:K),0),"")</f>
        <v/>
      </c>
      <c r="N10" s="37">
        <f t="array" ref="N10">IFERROR(VLOOKUP(Visits[[#This Row],[VISIT_ID]],J_A_visits!$A:$O,COLUMN(J_A_visits!L:L),0),"")</f>
        <v/>
      </c>
      <c r="O10" s="37">
        <f t="array" ref="O10">IFERROR(VLOOKUP(Visits[[#This Row],[VISIT_ID]],J_A_visits!$A:$O,COLUMN(J_A_visits!M:M),0),"")</f>
        <v/>
      </c>
      <c r="P10" s="37">
        <f>IFERROR(1-(Visits[[#This Row],[QUOTE_PRICE]]/Visits[[#This Row],[INITIAL_PRICE]]),"")</f>
        <v/>
      </c>
      <c r="Q10" s="36">
        <f t="array" ref="Q10">IFERROR(VLOOKUP(Visits[[#This Row],[VISIT_ID]],J_A_visits!$A:$O,COLUMN(J_A_visits!N:N),0),"")</f>
        <v/>
      </c>
      <c r="R10" s="30">
        <f t="array" ref="R10">IFERROR(VLOOKUP(Visits[[#This Row],[VISIT_ID]],J_A_visits!$A:$O,COLUMN(J_A_visits!N:N),0),"")</f>
        <v/>
      </c>
      <c r="S10" s="30">
        <f>IF(Visits[[#This Row],[VISIT_ID]]="","",COUNTIF(Table3[VISIT_ID],Visits[[#This Row],[VISIT_ID]]))</f>
        <v/>
      </c>
      <c r="T10" s="38">
        <f t="array" ref="T10">IFERROR(TIMEVALUE(MID(VLOOKUP(Visits[[#This Row],[VISIT_ID]],J_A_visits!A:O,COLUMN(J_A_visits!E:E),0),12,8))-(7/24),"")</f>
        <v/>
      </c>
      <c r="U10" s="38">
        <f t="array" ref="U10">IFERROR(
    MOD(TIMEVALUE(MID(VLOOKUP(Visits[[#This Row],[VISIT_ID]],J_A_visits!A:O,COLUMN(J_A_visits!F:F),0),12,8)) - (7/24), 1),
"")</f>
        <v/>
      </c>
      <c r="V10" s="38">
        <f>IF(_xlfn.MINIFS(Table3[CLOCK_IN],Table3[VISIT_ID],Visits[[#This Row],[VISIT_ID]])=0,"",_xlfn.MINIFS(Table3[CLOCK_IN],Table3[VISIT_ID],Visits[[#This Row],[VISIT_ID]]))</f>
        <v/>
      </c>
      <c r="W10" s="38">
        <f>IF(_xlfn.MAXIFS(Table3[CLOCK_OUT],Table3[VISIT_ID],Visits[[#This Row],[VISIT_ID]])=0,"",_xlfn.MAXIFS(Table3[CLOCK_OUT],Table3[VISIT_ID],Visits[[#This Row],[VISIT_ID]]))</f>
        <v/>
      </c>
      <c r="X10" s="20">
        <f>IFERROR((Visits[[#This Row],[SCH_END]]-Visits[[#This Row],[SCH_START]])*24,"")</f>
        <v/>
      </c>
      <c r="Y10" s="20">
        <f>IFERROR((Visits[[#This Row],[ACT_END]]-Visits[[#This Row],[ACT_START]])*24,"")</f>
        <v/>
      </c>
      <c r="Z10" s="37">
        <f>IFERROR(Visits[[#This Row],[INVOICE_PRICE]]*Parameters!$B$2+Parameters!$B$3,"")</f>
        <v/>
      </c>
      <c r="AA10" s="39">
        <f>IFERROR((Parameters!$B$6/Parameters!$C$6)*Visits[[#This Row],[EXP_DURATION]],"")</f>
        <v/>
      </c>
      <c r="AB10" s="39">
        <f>IFERROR((Parameters!$B$6/Parameters!$C$6)*Visits[[#This Row],[ACT_DURATION]],"")</f>
        <v/>
      </c>
      <c r="AC10" s="37">
        <f>IF(Visits[[#This Row],[VISIT_ID]]="","",Parameters!$B$7/Parameters!$C$7)</f>
        <v/>
      </c>
      <c r="AD10" s="38" t="n"/>
      <c r="AE10" s="37">
        <f t="array" ref="AE10">IFERROR(Visits[[#This Row],[EXP_DURATION]]*Table6[Average],"")</f>
        <v/>
      </c>
      <c r="AF10" s="39">
        <f>IFERROR(IF(Visits[[#This Row],[VISIT_ID]]="","",SUMIF(Table3[VISIT_ID],Visits[[#This Row],[VISIT_ID]],Table3[TOTAL_COST])),"")</f>
        <v/>
      </c>
    </row>
    <row r="11">
      <c r="A11" s="30">
        <f>IF(J_A_visits!A11="","",J_A_visits!A11)</f>
        <v/>
      </c>
      <c r="B11" s="30">
        <f t="array" ref="B11">IFERROR(VLOOKUP(Visits[[#This Row],[VISIT_ID]],J_A_visits!A:O,COLUMN(J_A_visits!B:B),0),"")</f>
        <v/>
      </c>
      <c r="C11" s="30">
        <f t="array" ref="C11">IFERROR(VLOOKUP(Visits[[#This Row],[VISIT_ID]],J_A_visits!A:O,COLUMN(J_A_visits!C:C),0),"")</f>
        <v/>
      </c>
      <c r="D11" s="30">
        <f t="array" ref="D11">IFERROR(VLOOKUP(Visits[[#This Row],[VISIT_ID]],J_A_visits!A:O,COLUMN(J_A_visits!D:D),0),"")</f>
        <v/>
      </c>
      <c r="E11" s="6">
        <f t="array" ref="E11">IFERROR(DATEVALUE(LEFT(VLOOKUP(Visits[[#This Row],[VISIT_ID]],J_A_visits!A:O,COLUMN(J_A_visits!E:E),0),10)),"")</f>
        <v/>
      </c>
      <c r="F11" s="6">
        <f>IFERROR(TEXT(Visits[[#This Row],[DATE]],"YYYY-MM"),"")</f>
        <v/>
      </c>
      <c r="G11" s="6">
        <f t="array" ref="G11">IFERROR(VLOOKUP(Visits[[#This Row],[VISIT_ID]],J_A_visits!A:P,COLUMN(J_A_visits!P:P),0),"")</f>
        <v/>
      </c>
      <c r="H11" s="6">
        <f t="array" ref="H11">IFERROR(VLOOKUP(Visits[[#This Row],[VISIT_ID]],J_A_visits!A:Q,COLUMN(J_A_visits!Q:Q),0),"")</f>
        <v/>
      </c>
      <c r="I11" s="30">
        <f t="array" ref="I11">IFERROR(VLOOKUP(Visits[[#This Row],[VISIT_ID]],J_A_visits!$A:$O,COLUMN(J_A_visits!G:G),0),"")</f>
        <v/>
      </c>
      <c r="J11" s="37">
        <f t="array" ref="J11">IFERROR(VLOOKUP(Visits[[#This Row],[VISIT_ID]],J_A_visits!$A:$O,COLUMN(J_A_visits!H:H),0),"")</f>
        <v/>
      </c>
      <c r="K11" s="30">
        <f t="array" ref="K11">IFERROR(VLOOKUP(Visits[[#This Row],[VISIT_ID]],J_A_visits!$A:$O,COLUMN(J_A_visits!I:I),0),"")</f>
        <v/>
      </c>
      <c r="L11" s="37">
        <f t="array" ref="L11">IFERROR(VLOOKUP(Visits[[#This Row],[VISIT_ID]],J_A_visits!$A:$O,COLUMN(J_A_visits!J:J),0),"")</f>
        <v/>
      </c>
      <c r="M11" s="37">
        <f t="array" ref="M11">IFERROR(VLOOKUP(Visits[[#This Row],[VISIT_ID]],J_A_visits!$A:$O,COLUMN(J_A_visits!K:K),0),"")</f>
        <v/>
      </c>
      <c r="N11" s="37">
        <f t="array" ref="N11">IFERROR(VLOOKUP(Visits[[#This Row],[VISIT_ID]],J_A_visits!$A:$O,COLUMN(J_A_visits!L:L),0),"")</f>
        <v/>
      </c>
      <c r="O11" s="37">
        <f t="array" ref="O11">IFERROR(VLOOKUP(Visits[[#This Row],[VISIT_ID]],J_A_visits!$A:$O,COLUMN(J_A_visits!M:M),0),"")</f>
        <v/>
      </c>
      <c r="P11" s="37">
        <f>IFERROR(1-(Visits[[#This Row],[QUOTE_PRICE]]/Visits[[#This Row],[INITIAL_PRICE]]),"")</f>
        <v/>
      </c>
      <c r="Q11" s="36">
        <f t="array" ref="Q11">IFERROR(VLOOKUP(Visits[[#This Row],[VISIT_ID]],J_A_visits!$A:$O,COLUMN(J_A_visits!N:N),0),"")</f>
        <v/>
      </c>
      <c r="R11" s="30">
        <f t="array" ref="R11">IFERROR(VLOOKUP(Visits[[#This Row],[VISIT_ID]],J_A_visits!$A:$O,COLUMN(J_A_visits!N:N),0),"")</f>
        <v/>
      </c>
      <c r="S11" s="30">
        <f>IF(Visits[[#This Row],[VISIT_ID]]="","",COUNTIF(Table3[VISIT_ID],Visits[[#This Row],[VISIT_ID]]))</f>
        <v/>
      </c>
      <c r="T11" s="38">
        <f t="array" ref="T11">IFERROR(TIMEVALUE(MID(VLOOKUP(Visits[[#This Row],[VISIT_ID]],J_A_visits!A:O,COLUMN(J_A_visits!E:E),0),12,8))-(7/24),"")</f>
        <v/>
      </c>
      <c r="U11" s="38">
        <f t="array" ref="U11">IFERROR(
    MOD(TIMEVALUE(MID(VLOOKUP(Visits[[#This Row],[VISIT_ID]],J_A_visits!A:O,COLUMN(J_A_visits!F:F),0),12,8)) - (7/24), 1),
"")</f>
        <v/>
      </c>
      <c r="V11" s="38">
        <f>IF(_xlfn.MINIFS(Table3[CLOCK_IN],Table3[VISIT_ID],Visits[[#This Row],[VISIT_ID]])=0,"",_xlfn.MINIFS(Table3[CLOCK_IN],Table3[VISIT_ID],Visits[[#This Row],[VISIT_ID]]))</f>
        <v/>
      </c>
      <c r="W11" s="38">
        <f>IF(_xlfn.MAXIFS(Table3[CLOCK_OUT],Table3[VISIT_ID],Visits[[#This Row],[VISIT_ID]])=0,"",_xlfn.MAXIFS(Table3[CLOCK_OUT],Table3[VISIT_ID],Visits[[#This Row],[VISIT_ID]]))</f>
        <v/>
      </c>
      <c r="X11" s="20">
        <f>IFERROR((Visits[[#This Row],[SCH_END]]-Visits[[#This Row],[SCH_START]])*24,"")</f>
        <v/>
      </c>
      <c r="Y11" s="20">
        <f>IFERROR((Visits[[#This Row],[ACT_END]]-Visits[[#This Row],[ACT_START]])*24,"")</f>
        <v/>
      </c>
      <c r="Z11" s="37">
        <f>IFERROR(Visits[[#This Row],[INVOICE_PRICE]]*Parameters!$B$2+Parameters!$B$3,"")</f>
        <v/>
      </c>
      <c r="AA11" s="39">
        <f>IFERROR((Parameters!$B$6/Parameters!$C$6)*Visits[[#This Row],[EXP_DURATION]],"")</f>
        <v/>
      </c>
      <c r="AB11" s="39">
        <f>IFERROR((Parameters!$B$6/Parameters!$C$6)*Visits[[#This Row],[ACT_DURATION]],"")</f>
        <v/>
      </c>
      <c r="AC11" s="37">
        <f>IF(Visits[[#This Row],[VISIT_ID]]="","",Parameters!$B$7/Parameters!$C$7)</f>
        <v/>
      </c>
      <c r="AD11" s="38" t="n"/>
      <c r="AE11" s="37">
        <f t="array" ref="AE11">IFERROR(Visits[[#This Row],[EXP_DURATION]]*Table6[Average],"")</f>
        <v/>
      </c>
      <c r="AF11" s="39">
        <f>IFERROR(IF(Visits[[#This Row],[VISIT_ID]]="","",SUMIF(Table3[VISIT_ID],Visits[[#This Row],[VISIT_ID]],Table3[TOTAL_COST])),"")</f>
        <v/>
      </c>
    </row>
    <row r="12">
      <c r="A12" s="30">
        <f>IF(J_A_visits!A12="","",J_A_visits!A12)</f>
        <v/>
      </c>
      <c r="B12" s="30">
        <f t="array" ref="B12">IFERROR(VLOOKUP(Visits[[#This Row],[VISIT_ID]],J_A_visits!A:O,COLUMN(J_A_visits!B:B),0),"")</f>
        <v/>
      </c>
      <c r="C12" s="30">
        <f t="array" ref="C12">IFERROR(VLOOKUP(Visits[[#This Row],[VISIT_ID]],J_A_visits!A:O,COLUMN(J_A_visits!C:C),0),"")</f>
        <v/>
      </c>
      <c r="D12" s="30">
        <f t="array" ref="D12">IFERROR(VLOOKUP(Visits[[#This Row],[VISIT_ID]],J_A_visits!A:O,COLUMN(J_A_visits!D:D),0),"")</f>
        <v/>
      </c>
      <c r="E12" s="6">
        <f t="array" ref="E12">IFERROR(DATEVALUE(LEFT(VLOOKUP(Visits[[#This Row],[VISIT_ID]],J_A_visits!A:O,COLUMN(J_A_visits!E:E),0),10)),"")</f>
        <v/>
      </c>
      <c r="F12" s="6">
        <f>IFERROR(TEXT(Visits[[#This Row],[DATE]],"YYYY-MM"),"")</f>
        <v/>
      </c>
      <c r="G12" s="6">
        <f t="array" ref="G12">IFERROR(VLOOKUP(Visits[[#This Row],[VISIT_ID]],J_A_visits!A:P,COLUMN(J_A_visits!P:P),0),"")</f>
        <v/>
      </c>
      <c r="H12" s="6">
        <f t="array" ref="H12">IFERROR(VLOOKUP(Visits[[#This Row],[VISIT_ID]],J_A_visits!A:Q,COLUMN(J_A_visits!Q:Q),0),"")</f>
        <v/>
      </c>
      <c r="I12" s="30">
        <f t="array" ref="I12">IFERROR(VLOOKUP(Visits[[#This Row],[VISIT_ID]],J_A_visits!$A:$O,COLUMN(J_A_visits!G:G),0),"")</f>
        <v/>
      </c>
      <c r="J12" s="37">
        <f t="array" ref="J12">IFERROR(VLOOKUP(Visits[[#This Row],[VISIT_ID]],J_A_visits!$A:$O,COLUMN(J_A_visits!H:H),0),"")</f>
        <v/>
      </c>
      <c r="K12" s="30">
        <f t="array" ref="K12">IFERROR(VLOOKUP(Visits[[#This Row],[VISIT_ID]],J_A_visits!$A:$O,COLUMN(J_A_visits!I:I),0),"")</f>
        <v/>
      </c>
      <c r="L12" s="37">
        <f t="array" ref="L12">IFERROR(VLOOKUP(Visits[[#This Row],[VISIT_ID]],J_A_visits!$A:$O,COLUMN(J_A_visits!J:J),0),"")</f>
        <v/>
      </c>
      <c r="M12" s="37">
        <f t="array" ref="M12">IFERROR(VLOOKUP(Visits[[#This Row],[VISIT_ID]],J_A_visits!$A:$O,COLUMN(J_A_visits!K:K),0),"")</f>
        <v/>
      </c>
      <c r="N12" s="37">
        <f t="array" ref="N12">IFERROR(VLOOKUP(Visits[[#This Row],[VISIT_ID]],J_A_visits!$A:$O,COLUMN(J_A_visits!L:L),0),"")</f>
        <v/>
      </c>
      <c r="O12" s="37">
        <f t="array" ref="O12">IFERROR(VLOOKUP(Visits[[#This Row],[VISIT_ID]],J_A_visits!$A:$O,COLUMN(J_A_visits!M:M),0),"")</f>
        <v/>
      </c>
      <c r="P12" s="37">
        <f>IFERROR(1-(Visits[[#This Row],[QUOTE_PRICE]]/Visits[[#This Row],[INITIAL_PRICE]]),"")</f>
        <v/>
      </c>
      <c r="Q12" s="36">
        <f t="array" ref="Q12">IFERROR(VLOOKUP(Visits[[#This Row],[VISIT_ID]],J_A_visits!$A:$O,COLUMN(J_A_visits!N:N),0),"")</f>
        <v/>
      </c>
      <c r="R12" s="30">
        <f t="array" ref="R12">IFERROR(VLOOKUP(Visits[[#This Row],[VISIT_ID]],J_A_visits!$A:$O,COLUMN(J_A_visits!N:N),0),"")</f>
        <v/>
      </c>
      <c r="S12" s="30">
        <f>IF(Visits[[#This Row],[VISIT_ID]]="","",COUNTIF(Table3[VISIT_ID],Visits[[#This Row],[VISIT_ID]]))</f>
        <v/>
      </c>
      <c r="T12" s="38">
        <f t="array" ref="T12">IFERROR(TIMEVALUE(MID(VLOOKUP(Visits[[#This Row],[VISIT_ID]],J_A_visits!A:O,COLUMN(J_A_visits!E:E),0),12,8))-(7/24),"")</f>
        <v/>
      </c>
      <c r="U12" s="38">
        <f t="array" ref="U12">IFERROR(
    MOD(TIMEVALUE(MID(VLOOKUP(Visits[[#This Row],[VISIT_ID]],J_A_visits!A:O,COLUMN(J_A_visits!F:F),0),12,8)) - (7/24), 1),
"")</f>
        <v/>
      </c>
      <c r="V12" s="38">
        <f>IF(_xlfn.MINIFS(Table3[CLOCK_IN],Table3[VISIT_ID],Visits[[#This Row],[VISIT_ID]])=0,"",_xlfn.MINIFS(Table3[CLOCK_IN],Table3[VISIT_ID],Visits[[#This Row],[VISIT_ID]]))</f>
        <v/>
      </c>
      <c r="W12" s="38">
        <f>IF(_xlfn.MAXIFS(Table3[CLOCK_OUT],Table3[VISIT_ID],Visits[[#This Row],[VISIT_ID]])=0,"",_xlfn.MAXIFS(Table3[CLOCK_OUT],Table3[VISIT_ID],Visits[[#This Row],[VISIT_ID]]))</f>
        <v/>
      </c>
      <c r="X12" s="20">
        <f>IFERROR((Visits[[#This Row],[SCH_END]]-Visits[[#This Row],[SCH_START]])*24,"")</f>
        <v/>
      </c>
      <c r="Y12" s="20">
        <f>IFERROR((Visits[[#This Row],[ACT_END]]-Visits[[#This Row],[ACT_START]])*24,"")</f>
        <v/>
      </c>
      <c r="Z12" s="37">
        <f>IFERROR(Visits[[#This Row],[INVOICE_PRICE]]*Parameters!$B$2+Parameters!$B$3,"")</f>
        <v/>
      </c>
      <c r="AA12" s="39">
        <f>IFERROR((Parameters!$B$6/Parameters!$C$6)*Visits[[#This Row],[EXP_DURATION]],"")</f>
        <v/>
      </c>
      <c r="AB12" s="39">
        <f>IFERROR((Parameters!$B$6/Parameters!$C$6)*Visits[[#This Row],[ACT_DURATION]],"")</f>
        <v/>
      </c>
      <c r="AC12" s="37">
        <f>IF(Visits[[#This Row],[VISIT_ID]]="","",Parameters!$B$7/Parameters!$C$7)</f>
        <v/>
      </c>
      <c r="AD12" s="38" t="n"/>
      <c r="AE12" s="37">
        <f t="array" ref="AE12">IFERROR(Visits[[#This Row],[EXP_DURATION]]*Table6[Average],"")</f>
        <v/>
      </c>
      <c r="AF12" s="39">
        <f>IFERROR(IF(Visits[[#This Row],[VISIT_ID]]="","",SUMIF(Table3[VISIT_ID],Visits[[#This Row],[VISIT_ID]],Table3[TOTAL_COST])),"")</f>
        <v/>
      </c>
    </row>
    <row r="13">
      <c r="A13" s="30">
        <f>IF(J_A_visits!A13="","",J_A_visits!A13)</f>
        <v/>
      </c>
      <c r="B13" s="30">
        <f t="array" ref="B13">IFERROR(VLOOKUP(Visits[[#This Row],[VISIT_ID]],J_A_visits!A:O,COLUMN(J_A_visits!B:B),0),"")</f>
        <v/>
      </c>
      <c r="C13" s="30">
        <f t="array" ref="C13">IFERROR(VLOOKUP(Visits[[#This Row],[VISIT_ID]],J_A_visits!A:O,COLUMN(J_A_visits!C:C),0),"")</f>
        <v/>
      </c>
      <c r="D13" s="30">
        <f t="array" ref="D13">IFERROR(VLOOKUP(Visits[[#This Row],[VISIT_ID]],J_A_visits!A:O,COLUMN(J_A_visits!D:D),0),"")</f>
        <v/>
      </c>
      <c r="E13" s="6">
        <f t="array" ref="E13">IFERROR(DATEVALUE(LEFT(VLOOKUP(Visits[[#This Row],[VISIT_ID]],J_A_visits!A:O,COLUMN(J_A_visits!E:E),0),10)),"")</f>
        <v/>
      </c>
      <c r="F13" s="6">
        <f>IFERROR(TEXT(Visits[[#This Row],[DATE]],"YYYY-MM"),"")</f>
        <v/>
      </c>
      <c r="G13" s="6">
        <f t="array" ref="G13">IFERROR(VLOOKUP(Visits[[#This Row],[VISIT_ID]],J_A_visits!A:P,COLUMN(J_A_visits!P:P),0),"")</f>
        <v/>
      </c>
      <c r="H13" s="6">
        <f t="array" ref="H13">IFERROR(VLOOKUP(Visits[[#This Row],[VISIT_ID]],J_A_visits!A:Q,COLUMN(J_A_visits!Q:Q),0),"")</f>
        <v/>
      </c>
      <c r="I13" s="30">
        <f t="array" ref="I13">IFERROR(VLOOKUP(Visits[[#This Row],[VISIT_ID]],J_A_visits!$A:$O,COLUMN(J_A_visits!G:G),0),"")</f>
        <v/>
      </c>
      <c r="J13" s="37">
        <f t="array" ref="J13">IFERROR(VLOOKUP(Visits[[#This Row],[VISIT_ID]],J_A_visits!$A:$O,COLUMN(J_A_visits!H:H),0),"")</f>
        <v/>
      </c>
      <c r="K13" s="30">
        <f t="array" ref="K13">IFERROR(VLOOKUP(Visits[[#This Row],[VISIT_ID]],J_A_visits!$A:$O,COLUMN(J_A_visits!I:I),0),"")</f>
        <v/>
      </c>
      <c r="L13" s="37">
        <f t="array" ref="L13">IFERROR(VLOOKUP(Visits[[#This Row],[VISIT_ID]],J_A_visits!$A:$O,COLUMN(J_A_visits!J:J),0),"")</f>
        <v/>
      </c>
      <c r="M13" s="37">
        <f t="array" ref="M13">IFERROR(VLOOKUP(Visits[[#This Row],[VISIT_ID]],J_A_visits!$A:$O,COLUMN(J_A_visits!K:K),0),"")</f>
        <v/>
      </c>
      <c r="N13" s="37">
        <f t="array" ref="N13">IFERROR(VLOOKUP(Visits[[#This Row],[VISIT_ID]],J_A_visits!$A:$O,COLUMN(J_A_visits!L:L),0),"")</f>
        <v/>
      </c>
      <c r="O13" s="37">
        <f t="array" ref="O13">IFERROR(VLOOKUP(Visits[[#This Row],[VISIT_ID]],J_A_visits!$A:$O,COLUMN(J_A_visits!M:M),0),"")</f>
        <v/>
      </c>
      <c r="P13" s="37">
        <f>IFERROR(1-(Visits[[#This Row],[QUOTE_PRICE]]/Visits[[#This Row],[INITIAL_PRICE]]),"")</f>
        <v/>
      </c>
      <c r="Q13" s="36">
        <f t="array" ref="Q13">IFERROR(VLOOKUP(Visits[[#This Row],[VISIT_ID]],J_A_visits!$A:$O,COLUMN(J_A_visits!N:N),0),"")</f>
        <v/>
      </c>
      <c r="R13" s="30">
        <f t="array" ref="R13">IFERROR(VLOOKUP(Visits[[#This Row],[VISIT_ID]],J_A_visits!$A:$O,COLUMN(J_A_visits!N:N),0),"")</f>
        <v/>
      </c>
      <c r="S13" s="30">
        <f>IF(Visits[[#This Row],[VISIT_ID]]="","",COUNTIF(Table3[VISIT_ID],Visits[[#This Row],[VISIT_ID]]))</f>
        <v/>
      </c>
      <c r="T13" s="38">
        <f t="array" ref="T13">IFERROR(TIMEVALUE(MID(VLOOKUP(Visits[[#This Row],[VISIT_ID]],J_A_visits!A:O,COLUMN(J_A_visits!E:E),0),12,8))-(7/24),"")</f>
        <v/>
      </c>
      <c r="U13" s="38">
        <f t="array" ref="U13">IFERROR(
    MOD(TIMEVALUE(MID(VLOOKUP(Visits[[#This Row],[VISIT_ID]],J_A_visits!A:O,COLUMN(J_A_visits!F:F),0),12,8)) - (7/24), 1),
"")</f>
        <v/>
      </c>
      <c r="V13" s="38">
        <f>IF(_xlfn.MINIFS(Table3[CLOCK_IN],Table3[VISIT_ID],Visits[[#This Row],[VISIT_ID]])=0,"",_xlfn.MINIFS(Table3[CLOCK_IN],Table3[VISIT_ID],Visits[[#This Row],[VISIT_ID]]))</f>
        <v/>
      </c>
      <c r="W13" s="38">
        <f>IF(_xlfn.MAXIFS(Table3[CLOCK_OUT],Table3[VISIT_ID],Visits[[#This Row],[VISIT_ID]])=0,"",_xlfn.MAXIFS(Table3[CLOCK_OUT],Table3[VISIT_ID],Visits[[#This Row],[VISIT_ID]]))</f>
        <v/>
      </c>
      <c r="X13" s="20">
        <f>IFERROR((Visits[[#This Row],[SCH_END]]-Visits[[#This Row],[SCH_START]])*24,"")</f>
        <v/>
      </c>
      <c r="Y13" s="20">
        <f>IFERROR((Visits[[#This Row],[ACT_END]]-Visits[[#This Row],[ACT_START]])*24,"")</f>
        <v/>
      </c>
      <c r="Z13" s="37">
        <f>IFERROR(Visits[[#This Row],[INVOICE_PRICE]]*Parameters!$B$2+Parameters!$B$3,"")</f>
        <v/>
      </c>
      <c r="AA13" s="39">
        <f>IFERROR((Parameters!$B$6/Parameters!$C$6)*Visits[[#This Row],[EXP_DURATION]],"")</f>
        <v/>
      </c>
      <c r="AB13" s="39">
        <f>IFERROR((Parameters!$B$6/Parameters!$C$6)*Visits[[#This Row],[ACT_DURATION]],"")</f>
        <v/>
      </c>
      <c r="AC13" s="37">
        <f>IF(Visits[[#This Row],[VISIT_ID]]="","",Parameters!$B$7/Parameters!$C$7)</f>
        <v/>
      </c>
      <c r="AD13" s="38" t="n"/>
      <c r="AE13" s="37">
        <f t="array" ref="AE13">IFERROR(Visits[[#This Row],[EXP_DURATION]]*Table6[Average],"")</f>
        <v/>
      </c>
      <c r="AF13" s="39">
        <f>IFERROR(IF(Visits[[#This Row],[VISIT_ID]]="","",SUMIF(Table3[VISIT_ID],Visits[[#This Row],[VISIT_ID]],Table3[TOTAL_COST])),"")</f>
        <v/>
      </c>
    </row>
    <row r="14">
      <c r="A14" s="30">
        <f>IF(J_A_visits!A14="","",J_A_visits!A14)</f>
        <v/>
      </c>
      <c r="B14" s="30">
        <f t="array" ref="B14">IFERROR(VLOOKUP(Visits[[#This Row],[VISIT_ID]],J_A_visits!A:O,COLUMN(J_A_visits!B:B),0),"")</f>
        <v/>
      </c>
      <c r="C14" s="30">
        <f t="array" ref="C14">IFERROR(VLOOKUP(Visits[[#This Row],[VISIT_ID]],J_A_visits!A:O,COLUMN(J_A_visits!C:C),0),"")</f>
        <v/>
      </c>
      <c r="D14" s="30">
        <f t="array" ref="D14">IFERROR(VLOOKUP(Visits[[#This Row],[VISIT_ID]],J_A_visits!A:O,COLUMN(J_A_visits!D:D),0),"")</f>
        <v/>
      </c>
      <c r="E14" s="6">
        <f t="array" ref="E14">IFERROR(DATEVALUE(LEFT(VLOOKUP(Visits[[#This Row],[VISIT_ID]],J_A_visits!A:O,COLUMN(J_A_visits!E:E),0),10)),"")</f>
        <v/>
      </c>
      <c r="F14" s="6">
        <f>IFERROR(TEXT(Visits[[#This Row],[DATE]],"YYYY-MM"),"")</f>
        <v/>
      </c>
      <c r="G14" s="6">
        <f t="array" ref="G14">IFERROR(VLOOKUP(Visits[[#This Row],[VISIT_ID]],J_A_visits!A:P,COLUMN(J_A_visits!P:P),0),"")</f>
        <v/>
      </c>
      <c r="H14" s="6">
        <f t="array" ref="H14">IFERROR(VLOOKUP(Visits[[#This Row],[VISIT_ID]],J_A_visits!A:Q,COLUMN(J_A_visits!Q:Q),0),"")</f>
        <v/>
      </c>
      <c r="I14" s="30">
        <f t="array" ref="I14">IFERROR(VLOOKUP(Visits[[#This Row],[VISIT_ID]],J_A_visits!$A:$O,COLUMN(J_A_visits!G:G),0),"")</f>
        <v/>
      </c>
      <c r="J14" s="37">
        <f t="array" ref="J14">IFERROR(VLOOKUP(Visits[[#This Row],[VISIT_ID]],J_A_visits!$A:$O,COLUMN(J_A_visits!H:H),0),"")</f>
        <v/>
      </c>
      <c r="K14" s="30">
        <f t="array" ref="K14">IFERROR(VLOOKUP(Visits[[#This Row],[VISIT_ID]],J_A_visits!$A:$O,COLUMN(J_A_visits!I:I),0),"")</f>
        <v/>
      </c>
      <c r="L14" s="37">
        <f t="array" ref="L14">IFERROR(VLOOKUP(Visits[[#This Row],[VISIT_ID]],J_A_visits!$A:$O,COLUMN(J_A_visits!J:J),0),"")</f>
        <v/>
      </c>
      <c r="M14" s="37">
        <f t="array" ref="M14">IFERROR(VLOOKUP(Visits[[#This Row],[VISIT_ID]],J_A_visits!$A:$O,COLUMN(J_A_visits!K:K),0),"")</f>
        <v/>
      </c>
      <c r="N14" s="37">
        <f t="array" ref="N14">IFERROR(VLOOKUP(Visits[[#This Row],[VISIT_ID]],J_A_visits!$A:$O,COLUMN(J_A_visits!L:L),0),"")</f>
        <v/>
      </c>
      <c r="O14" s="37">
        <f t="array" ref="O14">IFERROR(VLOOKUP(Visits[[#This Row],[VISIT_ID]],J_A_visits!$A:$O,COLUMN(J_A_visits!M:M),0),"")</f>
        <v/>
      </c>
      <c r="P14" s="37">
        <f>IFERROR(1-(Visits[[#This Row],[QUOTE_PRICE]]/Visits[[#This Row],[INITIAL_PRICE]]),"")</f>
        <v/>
      </c>
      <c r="Q14" s="36">
        <f t="array" ref="Q14">IFERROR(VLOOKUP(Visits[[#This Row],[VISIT_ID]],J_A_visits!$A:$O,COLUMN(J_A_visits!N:N),0),"")</f>
        <v/>
      </c>
      <c r="R14" s="30">
        <f t="array" ref="R14">IFERROR(VLOOKUP(Visits[[#This Row],[VISIT_ID]],J_A_visits!$A:$O,COLUMN(J_A_visits!N:N),0),"")</f>
        <v/>
      </c>
      <c r="S14" s="30">
        <f>IF(Visits[[#This Row],[VISIT_ID]]="","",COUNTIF(Table3[VISIT_ID],Visits[[#This Row],[VISIT_ID]]))</f>
        <v/>
      </c>
      <c r="T14" s="38">
        <f t="array" ref="T14">IFERROR(TIMEVALUE(MID(VLOOKUP(Visits[[#This Row],[VISIT_ID]],J_A_visits!A:O,COLUMN(J_A_visits!E:E),0),12,8))-(7/24),"")</f>
        <v/>
      </c>
      <c r="U14" s="38">
        <f t="array" ref="U14">IFERROR(
    MOD(TIMEVALUE(MID(VLOOKUP(Visits[[#This Row],[VISIT_ID]],J_A_visits!A:O,COLUMN(J_A_visits!F:F),0),12,8)) - (7/24), 1),
"")</f>
        <v/>
      </c>
      <c r="V14" s="38">
        <f>IF(_xlfn.MINIFS(Table3[CLOCK_IN],Table3[VISIT_ID],Visits[[#This Row],[VISIT_ID]])=0,"",_xlfn.MINIFS(Table3[CLOCK_IN],Table3[VISIT_ID],Visits[[#This Row],[VISIT_ID]]))</f>
        <v/>
      </c>
      <c r="W14" s="38">
        <f>IF(_xlfn.MAXIFS(Table3[CLOCK_OUT],Table3[VISIT_ID],Visits[[#This Row],[VISIT_ID]])=0,"",_xlfn.MAXIFS(Table3[CLOCK_OUT],Table3[VISIT_ID],Visits[[#This Row],[VISIT_ID]]))</f>
        <v/>
      </c>
      <c r="X14" s="20">
        <f>IFERROR((Visits[[#This Row],[SCH_END]]-Visits[[#This Row],[SCH_START]])*24,"")</f>
        <v/>
      </c>
      <c r="Y14" s="20">
        <f>IFERROR((Visits[[#This Row],[ACT_END]]-Visits[[#This Row],[ACT_START]])*24,"")</f>
        <v/>
      </c>
      <c r="Z14" s="37">
        <f>IFERROR(Visits[[#This Row],[INVOICE_PRICE]]*Parameters!$B$2+Parameters!$B$3,"")</f>
        <v/>
      </c>
      <c r="AA14" s="39">
        <f>IFERROR((Parameters!$B$6/Parameters!$C$6)*Visits[[#This Row],[EXP_DURATION]],"")</f>
        <v/>
      </c>
      <c r="AB14" s="39">
        <f>IFERROR((Parameters!$B$6/Parameters!$C$6)*Visits[[#This Row],[ACT_DURATION]],"")</f>
        <v/>
      </c>
      <c r="AC14" s="37">
        <f>IF(Visits[[#This Row],[VISIT_ID]]="","",Parameters!$B$7/Parameters!$C$7)</f>
        <v/>
      </c>
      <c r="AD14" s="38" t="n"/>
      <c r="AE14" s="37">
        <f t="array" ref="AE14">IFERROR(Visits[[#This Row],[EXP_DURATION]]*Table6[Average],"")</f>
        <v/>
      </c>
      <c r="AF14" s="39">
        <f>IFERROR(IF(Visits[[#This Row],[VISIT_ID]]="","",SUMIF(Table3[VISIT_ID],Visits[[#This Row],[VISIT_ID]],Table3[TOTAL_COST])),"")</f>
        <v/>
      </c>
    </row>
    <row r="15">
      <c r="A15" s="30">
        <f>IF(J_A_visits!A15="","",J_A_visits!A15)</f>
        <v/>
      </c>
      <c r="B15" s="30">
        <f t="array" ref="B15">IFERROR(VLOOKUP(Visits[[#This Row],[VISIT_ID]],J_A_visits!A:O,COLUMN(J_A_visits!B:B),0),"")</f>
        <v/>
      </c>
      <c r="C15" s="30">
        <f t="array" ref="C15">IFERROR(VLOOKUP(Visits[[#This Row],[VISIT_ID]],J_A_visits!A:O,COLUMN(J_A_visits!C:C),0),"")</f>
        <v/>
      </c>
      <c r="D15" s="30">
        <f t="array" ref="D15">IFERROR(VLOOKUP(Visits[[#This Row],[VISIT_ID]],J_A_visits!A:O,COLUMN(J_A_visits!D:D),0),"")</f>
        <v/>
      </c>
      <c r="E15" s="6">
        <f t="array" ref="E15">IFERROR(DATEVALUE(LEFT(VLOOKUP(Visits[[#This Row],[VISIT_ID]],J_A_visits!A:O,COLUMN(J_A_visits!E:E),0),10)),"")</f>
        <v/>
      </c>
      <c r="F15" s="6">
        <f>IFERROR(TEXT(Visits[[#This Row],[DATE]],"YYYY-MM"),"")</f>
        <v/>
      </c>
      <c r="G15" s="6">
        <f t="array" ref="G15">IFERROR(VLOOKUP(Visits[[#This Row],[VISIT_ID]],J_A_visits!A:P,COLUMN(J_A_visits!P:P),0),"")</f>
        <v/>
      </c>
      <c r="H15" s="6">
        <f t="array" ref="H15">IFERROR(VLOOKUP(Visits[[#This Row],[VISIT_ID]],J_A_visits!A:Q,COLUMN(J_A_visits!Q:Q),0),"")</f>
        <v/>
      </c>
      <c r="I15" s="30">
        <f t="array" ref="I15">IFERROR(VLOOKUP(Visits[[#This Row],[VISIT_ID]],J_A_visits!$A:$O,COLUMN(J_A_visits!G:G),0),"")</f>
        <v/>
      </c>
      <c r="J15" s="37">
        <f t="array" ref="J15">IFERROR(VLOOKUP(Visits[[#This Row],[VISIT_ID]],J_A_visits!$A:$O,COLUMN(J_A_visits!H:H),0),"")</f>
        <v/>
      </c>
      <c r="K15" s="30">
        <f t="array" ref="K15">IFERROR(VLOOKUP(Visits[[#This Row],[VISIT_ID]],J_A_visits!$A:$O,COLUMN(J_A_visits!I:I),0),"")</f>
        <v/>
      </c>
      <c r="L15" s="37">
        <f t="array" ref="L15">IFERROR(VLOOKUP(Visits[[#This Row],[VISIT_ID]],J_A_visits!$A:$O,COLUMN(J_A_visits!J:J),0),"")</f>
        <v/>
      </c>
      <c r="M15" s="37">
        <f t="array" ref="M15">IFERROR(VLOOKUP(Visits[[#This Row],[VISIT_ID]],J_A_visits!$A:$O,COLUMN(J_A_visits!K:K),0),"")</f>
        <v/>
      </c>
      <c r="N15" s="37">
        <f t="array" ref="N15">IFERROR(VLOOKUP(Visits[[#This Row],[VISIT_ID]],J_A_visits!$A:$O,COLUMN(J_A_visits!L:L),0),"")</f>
        <v/>
      </c>
      <c r="O15" s="37">
        <f t="array" ref="O15">IFERROR(VLOOKUP(Visits[[#This Row],[VISIT_ID]],J_A_visits!$A:$O,COLUMN(J_A_visits!M:M),0),"")</f>
        <v/>
      </c>
      <c r="P15" s="37">
        <f>IFERROR(1-(Visits[[#This Row],[QUOTE_PRICE]]/Visits[[#This Row],[INITIAL_PRICE]]),"")</f>
        <v/>
      </c>
      <c r="Q15" s="36">
        <f t="array" ref="Q15">IFERROR(VLOOKUP(Visits[[#This Row],[VISIT_ID]],J_A_visits!$A:$O,COLUMN(J_A_visits!N:N),0),"")</f>
        <v/>
      </c>
      <c r="R15" s="30">
        <f t="array" ref="R15">IFERROR(VLOOKUP(Visits[[#This Row],[VISIT_ID]],J_A_visits!$A:$O,COLUMN(J_A_visits!N:N),0),"")</f>
        <v/>
      </c>
      <c r="S15" s="30">
        <f>IF(Visits[[#This Row],[VISIT_ID]]="","",COUNTIF(Table3[VISIT_ID],Visits[[#This Row],[VISIT_ID]]))</f>
        <v/>
      </c>
      <c r="T15" s="38">
        <f t="array" ref="T15">IFERROR(TIMEVALUE(MID(VLOOKUP(Visits[[#This Row],[VISIT_ID]],J_A_visits!A:O,COLUMN(J_A_visits!E:E),0),12,8))-(7/24),"")</f>
        <v/>
      </c>
      <c r="U15" s="38">
        <f t="array" ref="U15">IFERROR(
    MOD(TIMEVALUE(MID(VLOOKUP(Visits[[#This Row],[VISIT_ID]],J_A_visits!A:O,COLUMN(J_A_visits!F:F),0),12,8)) - (7/24), 1),
"")</f>
        <v/>
      </c>
      <c r="V15" s="38">
        <f>IF(_xlfn.MINIFS(Table3[CLOCK_IN],Table3[VISIT_ID],Visits[[#This Row],[VISIT_ID]])=0,"",_xlfn.MINIFS(Table3[CLOCK_IN],Table3[VISIT_ID],Visits[[#This Row],[VISIT_ID]]))</f>
        <v/>
      </c>
      <c r="W15" s="38">
        <f>IF(_xlfn.MAXIFS(Table3[CLOCK_OUT],Table3[VISIT_ID],Visits[[#This Row],[VISIT_ID]])=0,"",_xlfn.MAXIFS(Table3[CLOCK_OUT],Table3[VISIT_ID],Visits[[#This Row],[VISIT_ID]]))</f>
        <v/>
      </c>
      <c r="X15" s="20">
        <f>IFERROR((Visits[[#This Row],[SCH_END]]-Visits[[#This Row],[SCH_START]])*24,"")</f>
        <v/>
      </c>
      <c r="Y15" s="20">
        <f>IFERROR((Visits[[#This Row],[ACT_END]]-Visits[[#This Row],[ACT_START]])*24,"")</f>
        <v/>
      </c>
      <c r="Z15" s="37">
        <f>IFERROR(Visits[[#This Row],[INVOICE_PRICE]]*Parameters!$B$2+Parameters!$B$3,"")</f>
        <v/>
      </c>
      <c r="AA15" s="39">
        <f>IFERROR((Parameters!$B$6/Parameters!$C$6)*Visits[[#This Row],[EXP_DURATION]],"")</f>
        <v/>
      </c>
      <c r="AB15" s="39">
        <f>IFERROR((Parameters!$B$6/Parameters!$C$6)*Visits[[#This Row],[ACT_DURATION]],"")</f>
        <v/>
      </c>
      <c r="AC15" s="37">
        <f>IF(Visits[[#This Row],[VISIT_ID]]="","",Parameters!$B$7/Parameters!$C$7)</f>
        <v/>
      </c>
      <c r="AD15" s="38" t="n"/>
      <c r="AE15" s="37">
        <f t="array" ref="AE15">IFERROR(Visits[[#This Row],[EXP_DURATION]]*Table6[Average],"")</f>
        <v/>
      </c>
      <c r="AF15" s="39">
        <f>IFERROR(IF(Visits[[#This Row],[VISIT_ID]]="","",SUMIF(Table3[VISIT_ID],Visits[[#This Row],[VISIT_ID]],Table3[TOTAL_COST])),"")</f>
        <v/>
      </c>
    </row>
    <row r="16">
      <c r="A16" s="30">
        <f>IF(J_A_visits!A16="","",J_A_visits!A16)</f>
        <v/>
      </c>
      <c r="B16" s="30">
        <f t="array" ref="B16">IFERROR(VLOOKUP(Visits[[#This Row],[VISIT_ID]],J_A_visits!A:O,COLUMN(J_A_visits!B:B),0),"")</f>
        <v/>
      </c>
      <c r="C16" s="30">
        <f t="array" ref="C16">IFERROR(VLOOKUP(Visits[[#This Row],[VISIT_ID]],J_A_visits!A:O,COLUMN(J_A_visits!C:C),0),"")</f>
        <v/>
      </c>
      <c r="D16" s="30">
        <f t="array" ref="D16">IFERROR(VLOOKUP(Visits[[#This Row],[VISIT_ID]],J_A_visits!A:O,COLUMN(J_A_visits!D:D),0),"")</f>
        <v/>
      </c>
      <c r="E16" s="6">
        <f t="array" ref="E16">IFERROR(DATEVALUE(LEFT(VLOOKUP(Visits[[#This Row],[VISIT_ID]],J_A_visits!A:O,COLUMN(J_A_visits!E:E),0),10)),"")</f>
        <v/>
      </c>
      <c r="F16" s="6">
        <f>IFERROR(TEXT(Visits[[#This Row],[DATE]],"YYYY-MM"),"")</f>
        <v/>
      </c>
      <c r="G16" s="6">
        <f t="array" ref="G16">IFERROR(VLOOKUP(Visits[[#This Row],[VISIT_ID]],J_A_visits!A:P,COLUMN(J_A_visits!P:P),0),"")</f>
        <v/>
      </c>
      <c r="H16" s="6">
        <f t="array" ref="H16">IFERROR(VLOOKUP(Visits[[#This Row],[VISIT_ID]],J_A_visits!A:Q,COLUMN(J_A_visits!Q:Q),0),"")</f>
        <v/>
      </c>
      <c r="I16" s="30">
        <f t="array" ref="I16">IFERROR(VLOOKUP(Visits[[#This Row],[VISIT_ID]],J_A_visits!$A:$O,COLUMN(J_A_visits!G:G),0),"")</f>
        <v/>
      </c>
      <c r="J16" s="37">
        <f t="array" ref="J16">IFERROR(VLOOKUP(Visits[[#This Row],[VISIT_ID]],J_A_visits!$A:$O,COLUMN(J_A_visits!H:H),0),"")</f>
        <v/>
      </c>
      <c r="K16" s="30">
        <f t="array" ref="K16">IFERROR(VLOOKUP(Visits[[#This Row],[VISIT_ID]],J_A_visits!$A:$O,COLUMN(J_A_visits!I:I),0),"")</f>
        <v/>
      </c>
      <c r="L16" s="37">
        <f t="array" ref="L16">IFERROR(VLOOKUP(Visits[[#This Row],[VISIT_ID]],J_A_visits!$A:$O,COLUMN(J_A_visits!J:J),0),"")</f>
        <v/>
      </c>
      <c r="M16" s="37">
        <f t="array" ref="M16">IFERROR(VLOOKUP(Visits[[#This Row],[VISIT_ID]],J_A_visits!$A:$O,COLUMN(J_A_visits!K:K),0),"")</f>
        <v/>
      </c>
      <c r="N16" s="37">
        <f t="array" ref="N16">IFERROR(VLOOKUP(Visits[[#This Row],[VISIT_ID]],J_A_visits!$A:$O,COLUMN(J_A_visits!L:L),0),"")</f>
        <v/>
      </c>
      <c r="O16" s="37">
        <f t="array" ref="O16">IFERROR(VLOOKUP(Visits[[#This Row],[VISIT_ID]],J_A_visits!$A:$O,COLUMN(J_A_visits!M:M),0),"")</f>
        <v/>
      </c>
      <c r="P16" s="37">
        <f>IFERROR(1-(Visits[[#This Row],[QUOTE_PRICE]]/Visits[[#This Row],[INITIAL_PRICE]]),"")</f>
        <v/>
      </c>
      <c r="Q16" s="36">
        <f t="array" ref="Q16">IFERROR(VLOOKUP(Visits[[#This Row],[VISIT_ID]],J_A_visits!$A:$O,COLUMN(J_A_visits!N:N),0),"")</f>
        <v/>
      </c>
      <c r="R16" s="30">
        <f t="array" ref="R16">IFERROR(VLOOKUP(Visits[[#This Row],[VISIT_ID]],J_A_visits!$A:$O,COLUMN(J_A_visits!N:N),0),"")</f>
        <v/>
      </c>
      <c r="S16" s="30">
        <f>IF(Visits[[#This Row],[VISIT_ID]]="","",COUNTIF(Table3[VISIT_ID],Visits[[#This Row],[VISIT_ID]]))</f>
        <v/>
      </c>
      <c r="T16" s="38">
        <f t="array" ref="T16">IFERROR(TIMEVALUE(MID(VLOOKUP(Visits[[#This Row],[VISIT_ID]],J_A_visits!A:O,COLUMN(J_A_visits!E:E),0),12,8))-(7/24),"")</f>
        <v/>
      </c>
      <c r="U16" s="38">
        <f t="array" ref="U16">IFERROR(
    MOD(TIMEVALUE(MID(VLOOKUP(Visits[[#This Row],[VISIT_ID]],J_A_visits!A:O,COLUMN(J_A_visits!F:F),0),12,8)) - (7/24), 1),
"")</f>
        <v/>
      </c>
      <c r="V16" s="38">
        <f>IF(_xlfn.MINIFS(Table3[CLOCK_IN],Table3[VISIT_ID],Visits[[#This Row],[VISIT_ID]])=0,"",_xlfn.MINIFS(Table3[CLOCK_IN],Table3[VISIT_ID],Visits[[#This Row],[VISIT_ID]]))</f>
        <v/>
      </c>
      <c r="W16" s="38">
        <f>IF(_xlfn.MAXIFS(Table3[CLOCK_OUT],Table3[VISIT_ID],Visits[[#This Row],[VISIT_ID]])=0,"",_xlfn.MAXIFS(Table3[CLOCK_OUT],Table3[VISIT_ID],Visits[[#This Row],[VISIT_ID]]))</f>
        <v/>
      </c>
      <c r="X16" s="20">
        <f>IFERROR((Visits[[#This Row],[SCH_END]]-Visits[[#This Row],[SCH_START]])*24,"")</f>
        <v/>
      </c>
      <c r="Y16" s="20">
        <f>IFERROR((Visits[[#This Row],[ACT_END]]-Visits[[#This Row],[ACT_START]])*24,"")</f>
        <v/>
      </c>
      <c r="Z16" s="37">
        <f>IFERROR(Visits[[#This Row],[INVOICE_PRICE]]*Parameters!$B$2+Parameters!$B$3,"")</f>
        <v/>
      </c>
      <c r="AA16" s="39">
        <f>IFERROR((Parameters!$B$6/Parameters!$C$6)*Visits[[#This Row],[EXP_DURATION]],"")</f>
        <v/>
      </c>
      <c r="AB16" s="39">
        <f>IFERROR((Parameters!$B$6/Parameters!$C$6)*Visits[[#This Row],[ACT_DURATION]],"")</f>
        <v/>
      </c>
      <c r="AC16" s="37">
        <f>IF(Visits[[#This Row],[VISIT_ID]]="","",Parameters!$B$7/Parameters!$C$7)</f>
        <v/>
      </c>
      <c r="AD16" s="38" t="n"/>
      <c r="AE16" s="37">
        <f t="array" ref="AE16">IFERROR(Visits[[#This Row],[EXP_DURATION]]*Table6[Average],"")</f>
        <v/>
      </c>
      <c r="AF16" s="39">
        <f>IFERROR(IF(Visits[[#This Row],[VISIT_ID]]="","",SUMIF(Table3[VISIT_ID],Visits[[#This Row],[VISIT_ID]],Table3[TOTAL_COST])),"")</f>
        <v/>
      </c>
    </row>
    <row r="17">
      <c r="A17" s="30">
        <f>IF(J_A_visits!A17="","",J_A_visits!A17)</f>
        <v/>
      </c>
      <c r="B17" s="30">
        <f t="array" ref="B17">IFERROR(VLOOKUP(Visits[[#This Row],[VISIT_ID]],J_A_visits!A:O,COLUMN(J_A_visits!B:B),0),"")</f>
        <v/>
      </c>
      <c r="C17" s="30">
        <f t="array" ref="C17">IFERROR(VLOOKUP(Visits[[#This Row],[VISIT_ID]],J_A_visits!A:O,COLUMN(J_A_visits!C:C),0),"")</f>
        <v/>
      </c>
      <c r="D17" s="30">
        <f t="array" ref="D17">IFERROR(VLOOKUP(Visits[[#This Row],[VISIT_ID]],J_A_visits!A:O,COLUMN(J_A_visits!D:D),0),"")</f>
        <v/>
      </c>
      <c r="E17" s="6">
        <f t="array" ref="E17">IFERROR(DATEVALUE(LEFT(VLOOKUP(Visits[[#This Row],[VISIT_ID]],J_A_visits!A:O,COLUMN(J_A_visits!E:E),0),10)),"")</f>
        <v/>
      </c>
      <c r="F17" s="6">
        <f>IFERROR(TEXT(Visits[[#This Row],[DATE]],"YYYY-MM"),"")</f>
        <v/>
      </c>
      <c r="G17" s="6">
        <f t="array" ref="G17">IFERROR(VLOOKUP(Visits[[#This Row],[VISIT_ID]],J_A_visits!A:P,COLUMN(J_A_visits!P:P),0),"")</f>
        <v/>
      </c>
      <c r="H17" s="6">
        <f t="array" ref="H17">IFERROR(VLOOKUP(Visits[[#This Row],[VISIT_ID]],J_A_visits!A:Q,COLUMN(J_A_visits!Q:Q),0),"")</f>
        <v/>
      </c>
      <c r="I17" s="30">
        <f t="array" ref="I17">IFERROR(VLOOKUP(Visits[[#This Row],[VISIT_ID]],J_A_visits!$A:$O,COLUMN(J_A_visits!G:G),0),"")</f>
        <v/>
      </c>
      <c r="J17" s="37">
        <f t="array" ref="J17">IFERROR(VLOOKUP(Visits[[#This Row],[VISIT_ID]],J_A_visits!$A:$O,COLUMN(J_A_visits!H:H),0),"")</f>
        <v/>
      </c>
      <c r="K17" s="30">
        <f t="array" ref="K17">IFERROR(VLOOKUP(Visits[[#This Row],[VISIT_ID]],J_A_visits!$A:$O,COLUMN(J_A_visits!I:I),0),"")</f>
        <v/>
      </c>
      <c r="L17" s="37">
        <f t="array" ref="L17">IFERROR(VLOOKUP(Visits[[#This Row],[VISIT_ID]],J_A_visits!$A:$O,COLUMN(J_A_visits!J:J),0),"")</f>
        <v/>
      </c>
      <c r="M17" s="37">
        <f t="array" ref="M17">IFERROR(VLOOKUP(Visits[[#This Row],[VISIT_ID]],J_A_visits!$A:$O,COLUMN(J_A_visits!K:K),0),"")</f>
        <v/>
      </c>
      <c r="N17" s="37">
        <f t="array" ref="N17">IFERROR(VLOOKUP(Visits[[#This Row],[VISIT_ID]],J_A_visits!$A:$O,COLUMN(J_A_visits!L:L),0),"")</f>
        <v/>
      </c>
      <c r="O17" s="37">
        <f t="array" ref="O17">IFERROR(VLOOKUP(Visits[[#This Row],[VISIT_ID]],J_A_visits!$A:$O,COLUMN(J_A_visits!M:M),0),"")</f>
        <v/>
      </c>
      <c r="P17" s="37">
        <f>IFERROR(1-(Visits[[#This Row],[QUOTE_PRICE]]/Visits[[#This Row],[INITIAL_PRICE]]),"")</f>
        <v/>
      </c>
      <c r="Q17" s="36">
        <f t="array" ref="Q17">IFERROR(VLOOKUP(Visits[[#This Row],[VISIT_ID]],J_A_visits!$A:$O,COLUMN(J_A_visits!N:N),0),"")</f>
        <v/>
      </c>
      <c r="R17" s="30">
        <f t="array" ref="R17">IFERROR(VLOOKUP(Visits[[#This Row],[VISIT_ID]],J_A_visits!$A:$O,COLUMN(J_A_visits!N:N),0),"")</f>
        <v/>
      </c>
      <c r="S17" s="30">
        <f>IF(Visits[[#This Row],[VISIT_ID]]="","",COUNTIF(Table3[VISIT_ID],Visits[[#This Row],[VISIT_ID]]))</f>
        <v/>
      </c>
      <c r="T17" s="38">
        <f t="array" ref="T17">IFERROR(TIMEVALUE(MID(VLOOKUP(Visits[[#This Row],[VISIT_ID]],J_A_visits!A:O,COLUMN(J_A_visits!E:E),0),12,8))-(7/24),"")</f>
        <v/>
      </c>
      <c r="U17" s="38">
        <f t="array" ref="U17">IFERROR(
    MOD(TIMEVALUE(MID(VLOOKUP(Visits[[#This Row],[VISIT_ID]],J_A_visits!A:O,COLUMN(J_A_visits!F:F),0),12,8)) - (7/24), 1),
"")</f>
        <v/>
      </c>
      <c r="V17" s="38">
        <f>IF(_xlfn.MINIFS(Table3[CLOCK_IN],Table3[VISIT_ID],Visits[[#This Row],[VISIT_ID]])=0,"",_xlfn.MINIFS(Table3[CLOCK_IN],Table3[VISIT_ID],Visits[[#This Row],[VISIT_ID]]))</f>
        <v/>
      </c>
      <c r="W17" s="38">
        <f>IF(_xlfn.MAXIFS(Table3[CLOCK_OUT],Table3[VISIT_ID],Visits[[#This Row],[VISIT_ID]])=0,"",_xlfn.MAXIFS(Table3[CLOCK_OUT],Table3[VISIT_ID],Visits[[#This Row],[VISIT_ID]]))</f>
        <v/>
      </c>
      <c r="X17" s="20">
        <f>IFERROR((Visits[[#This Row],[SCH_END]]-Visits[[#This Row],[SCH_START]])*24,"")</f>
        <v/>
      </c>
      <c r="Y17" s="20">
        <f>IFERROR((Visits[[#This Row],[ACT_END]]-Visits[[#This Row],[ACT_START]])*24,"")</f>
        <v/>
      </c>
      <c r="Z17" s="37">
        <f>IFERROR(Visits[[#This Row],[INVOICE_PRICE]]*Parameters!$B$2+Parameters!$B$3,"")</f>
        <v/>
      </c>
      <c r="AA17" s="39">
        <f>IFERROR((Parameters!$B$6/Parameters!$C$6)*Visits[[#This Row],[EXP_DURATION]],"")</f>
        <v/>
      </c>
      <c r="AB17" s="39">
        <f>IFERROR((Parameters!$B$6/Parameters!$C$6)*Visits[[#This Row],[ACT_DURATION]],"")</f>
        <v/>
      </c>
      <c r="AC17" s="37">
        <f>IF(Visits[[#This Row],[VISIT_ID]]="","",Parameters!$B$7/Parameters!$C$7)</f>
        <v/>
      </c>
      <c r="AD17" s="38" t="n"/>
      <c r="AE17" s="37">
        <f t="array" ref="AE17">IFERROR(Visits[[#This Row],[EXP_DURATION]]*Table6[Average],"")</f>
        <v/>
      </c>
      <c r="AF17" s="39">
        <f>IFERROR(IF(Visits[[#This Row],[VISIT_ID]]="","",SUMIF(Table3[VISIT_ID],Visits[[#This Row],[VISIT_ID]],Table3[TOTAL_COST])),"")</f>
        <v/>
      </c>
    </row>
    <row r="18">
      <c r="A18" s="30">
        <f>IF(J_A_visits!A18="","",J_A_visits!A18)</f>
        <v/>
      </c>
      <c r="B18" s="30">
        <f t="array" ref="B18">IFERROR(VLOOKUP(Visits[[#This Row],[VISIT_ID]],J_A_visits!A:O,COLUMN(J_A_visits!B:B),0),"")</f>
        <v/>
      </c>
      <c r="C18" s="30">
        <f t="array" ref="C18">IFERROR(VLOOKUP(Visits[[#This Row],[VISIT_ID]],J_A_visits!A:O,COLUMN(J_A_visits!C:C),0),"")</f>
        <v/>
      </c>
      <c r="D18" s="30">
        <f t="array" ref="D18">IFERROR(VLOOKUP(Visits[[#This Row],[VISIT_ID]],J_A_visits!A:O,COLUMN(J_A_visits!D:D),0),"")</f>
        <v/>
      </c>
      <c r="E18" s="6">
        <f t="array" ref="E18">IFERROR(DATEVALUE(LEFT(VLOOKUP(Visits[[#This Row],[VISIT_ID]],J_A_visits!A:O,COLUMN(J_A_visits!E:E),0),10)),"")</f>
        <v/>
      </c>
      <c r="F18" s="6">
        <f>IFERROR(TEXT(Visits[[#This Row],[DATE]],"YYYY-MM"),"")</f>
        <v/>
      </c>
      <c r="G18" s="6">
        <f t="array" ref="G18">IFERROR(VLOOKUP(Visits[[#This Row],[VISIT_ID]],J_A_visits!A:P,COLUMN(J_A_visits!P:P),0),"")</f>
        <v/>
      </c>
      <c r="H18" s="6">
        <f t="array" ref="H18">IFERROR(VLOOKUP(Visits[[#This Row],[VISIT_ID]],J_A_visits!A:Q,COLUMN(J_A_visits!Q:Q),0),"")</f>
        <v/>
      </c>
      <c r="I18" s="30">
        <f t="array" ref="I18">IFERROR(VLOOKUP(Visits[[#This Row],[VISIT_ID]],J_A_visits!$A:$O,COLUMN(J_A_visits!G:G),0),"")</f>
        <v/>
      </c>
      <c r="J18" s="37">
        <f t="array" ref="J18">IFERROR(VLOOKUP(Visits[[#This Row],[VISIT_ID]],J_A_visits!$A:$O,COLUMN(J_A_visits!H:H),0),"")</f>
        <v/>
      </c>
      <c r="K18" s="30">
        <f t="array" ref="K18">IFERROR(VLOOKUP(Visits[[#This Row],[VISIT_ID]],J_A_visits!$A:$O,COLUMN(J_A_visits!I:I),0),"")</f>
        <v/>
      </c>
      <c r="L18" s="37">
        <f t="array" ref="L18">IFERROR(VLOOKUP(Visits[[#This Row],[VISIT_ID]],J_A_visits!$A:$O,COLUMN(J_A_visits!J:J),0),"")</f>
        <v/>
      </c>
      <c r="M18" s="37">
        <f t="array" ref="M18">IFERROR(VLOOKUP(Visits[[#This Row],[VISIT_ID]],J_A_visits!$A:$O,COLUMN(J_A_visits!K:K),0),"")</f>
        <v/>
      </c>
      <c r="N18" s="37">
        <f t="array" ref="N18">IFERROR(VLOOKUP(Visits[[#This Row],[VISIT_ID]],J_A_visits!$A:$O,COLUMN(J_A_visits!L:L),0),"")</f>
        <v/>
      </c>
      <c r="O18" s="37">
        <f t="array" ref="O18">IFERROR(VLOOKUP(Visits[[#This Row],[VISIT_ID]],J_A_visits!$A:$O,COLUMN(J_A_visits!M:M),0),"")</f>
        <v/>
      </c>
      <c r="P18" s="37">
        <f>IFERROR(1-(Visits[[#This Row],[QUOTE_PRICE]]/Visits[[#This Row],[INITIAL_PRICE]]),"")</f>
        <v/>
      </c>
      <c r="Q18" s="36">
        <f t="array" ref="Q18">IFERROR(VLOOKUP(Visits[[#This Row],[VISIT_ID]],J_A_visits!$A:$O,COLUMN(J_A_visits!N:N),0),"")</f>
        <v/>
      </c>
      <c r="R18" s="30">
        <f t="array" ref="R18">IFERROR(VLOOKUP(Visits[[#This Row],[VISIT_ID]],J_A_visits!$A:$O,COLUMN(J_A_visits!N:N),0),"")</f>
        <v/>
      </c>
      <c r="S18" s="30">
        <f>IF(Visits[[#This Row],[VISIT_ID]]="","",COUNTIF(Table3[VISIT_ID],Visits[[#This Row],[VISIT_ID]]))</f>
        <v/>
      </c>
      <c r="T18" s="38">
        <f t="array" ref="T18">IFERROR(TIMEVALUE(MID(VLOOKUP(Visits[[#This Row],[VISIT_ID]],J_A_visits!A:O,COLUMN(J_A_visits!E:E),0),12,8))-(7/24),"")</f>
        <v/>
      </c>
      <c r="U18" s="38">
        <f t="array" ref="U18">IFERROR(
    MOD(TIMEVALUE(MID(VLOOKUP(Visits[[#This Row],[VISIT_ID]],J_A_visits!A:O,COLUMN(J_A_visits!F:F),0),12,8)) - (7/24), 1),
"")</f>
        <v/>
      </c>
      <c r="V18" s="38">
        <f>IF(_xlfn.MINIFS(Table3[CLOCK_IN],Table3[VISIT_ID],Visits[[#This Row],[VISIT_ID]])=0,"",_xlfn.MINIFS(Table3[CLOCK_IN],Table3[VISIT_ID],Visits[[#This Row],[VISIT_ID]]))</f>
        <v/>
      </c>
      <c r="W18" s="38">
        <f>IF(_xlfn.MAXIFS(Table3[CLOCK_OUT],Table3[VISIT_ID],Visits[[#This Row],[VISIT_ID]])=0,"",_xlfn.MAXIFS(Table3[CLOCK_OUT],Table3[VISIT_ID],Visits[[#This Row],[VISIT_ID]]))</f>
        <v/>
      </c>
      <c r="X18" s="20">
        <f>IFERROR((Visits[[#This Row],[SCH_END]]-Visits[[#This Row],[SCH_START]])*24,"")</f>
        <v/>
      </c>
      <c r="Y18" s="20">
        <f>IFERROR((Visits[[#This Row],[ACT_END]]-Visits[[#This Row],[ACT_START]])*24,"")</f>
        <v/>
      </c>
      <c r="Z18" s="37">
        <f>IFERROR(Visits[[#This Row],[INVOICE_PRICE]]*Parameters!$B$2+Parameters!$B$3,"")</f>
        <v/>
      </c>
      <c r="AA18" s="39">
        <f>IFERROR((Parameters!$B$6/Parameters!$C$6)*Visits[[#This Row],[EXP_DURATION]],"")</f>
        <v/>
      </c>
      <c r="AB18" s="39">
        <f>IFERROR((Parameters!$B$6/Parameters!$C$6)*Visits[[#This Row],[ACT_DURATION]],"")</f>
        <v/>
      </c>
      <c r="AC18" s="37">
        <f>IF(Visits[[#This Row],[VISIT_ID]]="","",Parameters!$B$7/Parameters!$C$7)</f>
        <v/>
      </c>
      <c r="AD18" s="38" t="n"/>
      <c r="AE18" s="37">
        <f t="array" ref="AE18">IFERROR(Visits[[#This Row],[EXP_DURATION]]*Table6[Average],"")</f>
        <v/>
      </c>
      <c r="AF18" s="39">
        <f>IFERROR(IF(Visits[[#This Row],[VISIT_ID]]="","",SUMIF(Table3[VISIT_ID],Visits[[#This Row],[VISIT_ID]],Table3[TOTAL_COST])),"")</f>
        <v/>
      </c>
    </row>
    <row r="19">
      <c r="A19" s="30">
        <f>IF(J_A_visits!A19="","",J_A_visits!A19)</f>
        <v/>
      </c>
      <c r="B19" s="30">
        <f t="array" ref="B19">IFERROR(VLOOKUP(Visits[[#This Row],[VISIT_ID]],J_A_visits!A:O,COLUMN(J_A_visits!B:B),0),"")</f>
        <v/>
      </c>
      <c r="C19" s="30">
        <f t="array" ref="C19">IFERROR(VLOOKUP(Visits[[#This Row],[VISIT_ID]],J_A_visits!A:O,COLUMN(J_A_visits!C:C),0),"")</f>
        <v/>
      </c>
      <c r="D19" s="30">
        <f t="array" ref="D19">IFERROR(VLOOKUP(Visits[[#This Row],[VISIT_ID]],J_A_visits!A:O,COLUMN(J_A_visits!D:D),0),"")</f>
        <v/>
      </c>
      <c r="E19" s="6">
        <f t="array" ref="E19">IFERROR(DATEVALUE(LEFT(VLOOKUP(Visits[[#This Row],[VISIT_ID]],J_A_visits!A:O,COLUMN(J_A_visits!E:E),0),10)),"")</f>
        <v/>
      </c>
      <c r="F19" s="6">
        <f>IFERROR(TEXT(Visits[[#This Row],[DATE]],"YYYY-MM"),"")</f>
        <v/>
      </c>
      <c r="G19" s="6">
        <f t="array" ref="G19">IFERROR(VLOOKUP(Visits[[#This Row],[VISIT_ID]],J_A_visits!A:P,COLUMN(J_A_visits!P:P),0),"")</f>
        <v/>
      </c>
      <c r="H19" s="6">
        <f t="array" ref="H19">IFERROR(VLOOKUP(Visits[[#This Row],[VISIT_ID]],J_A_visits!A:Q,COLUMN(J_A_visits!Q:Q),0),"")</f>
        <v/>
      </c>
      <c r="I19" s="30">
        <f t="array" ref="I19">IFERROR(VLOOKUP(Visits[[#This Row],[VISIT_ID]],J_A_visits!$A:$O,COLUMN(J_A_visits!G:G),0),"")</f>
        <v/>
      </c>
      <c r="J19" s="37">
        <f t="array" ref="J19">IFERROR(VLOOKUP(Visits[[#This Row],[VISIT_ID]],J_A_visits!$A:$O,COLUMN(J_A_visits!H:H),0),"")</f>
        <v/>
      </c>
      <c r="K19" s="30">
        <f t="array" ref="K19">IFERROR(VLOOKUP(Visits[[#This Row],[VISIT_ID]],J_A_visits!$A:$O,COLUMN(J_A_visits!I:I),0),"")</f>
        <v/>
      </c>
      <c r="L19" s="37">
        <f t="array" ref="L19">IFERROR(VLOOKUP(Visits[[#This Row],[VISIT_ID]],J_A_visits!$A:$O,COLUMN(J_A_visits!J:J),0),"")</f>
        <v/>
      </c>
      <c r="M19" s="37">
        <f t="array" ref="M19">IFERROR(VLOOKUP(Visits[[#This Row],[VISIT_ID]],J_A_visits!$A:$O,COLUMN(J_A_visits!K:K),0),"")</f>
        <v/>
      </c>
      <c r="N19" s="37">
        <f t="array" ref="N19">IFERROR(VLOOKUP(Visits[[#This Row],[VISIT_ID]],J_A_visits!$A:$O,COLUMN(J_A_visits!L:L),0),"")</f>
        <v/>
      </c>
      <c r="O19" s="37">
        <f t="array" ref="O19">IFERROR(VLOOKUP(Visits[[#This Row],[VISIT_ID]],J_A_visits!$A:$O,COLUMN(J_A_visits!M:M),0),"")</f>
        <v/>
      </c>
      <c r="P19" s="37">
        <f>IFERROR(1-(Visits[[#This Row],[QUOTE_PRICE]]/Visits[[#This Row],[INITIAL_PRICE]]),"")</f>
        <v/>
      </c>
      <c r="Q19" s="36">
        <f t="array" ref="Q19">IFERROR(VLOOKUP(Visits[[#This Row],[VISIT_ID]],J_A_visits!$A:$O,COLUMN(J_A_visits!N:N),0),"")</f>
        <v/>
      </c>
      <c r="R19" s="30">
        <f t="array" ref="R19">IFERROR(VLOOKUP(Visits[[#This Row],[VISIT_ID]],J_A_visits!$A:$O,COLUMN(J_A_visits!N:N),0),"")</f>
        <v/>
      </c>
      <c r="S19" s="30">
        <f>IF(Visits[[#This Row],[VISIT_ID]]="","",COUNTIF(Table3[VISIT_ID],Visits[[#This Row],[VISIT_ID]]))</f>
        <v/>
      </c>
      <c r="T19" s="38">
        <f t="array" ref="T19">IFERROR(TIMEVALUE(MID(VLOOKUP(Visits[[#This Row],[VISIT_ID]],J_A_visits!A:O,COLUMN(J_A_visits!E:E),0),12,8))-(7/24),"")</f>
        <v/>
      </c>
      <c r="U19" s="38">
        <f t="array" ref="U19">IFERROR(
    MOD(TIMEVALUE(MID(VLOOKUP(Visits[[#This Row],[VISIT_ID]],J_A_visits!A:O,COLUMN(J_A_visits!F:F),0),12,8)) - (7/24), 1),
"")</f>
        <v/>
      </c>
      <c r="V19" s="38">
        <f>IF(_xlfn.MINIFS(Table3[CLOCK_IN],Table3[VISIT_ID],Visits[[#This Row],[VISIT_ID]])=0,"",_xlfn.MINIFS(Table3[CLOCK_IN],Table3[VISIT_ID],Visits[[#This Row],[VISIT_ID]]))</f>
        <v/>
      </c>
      <c r="W19" s="38">
        <f>IF(_xlfn.MAXIFS(Table3[CLOCK_OUT],Table3[VISIT_ID],Visits[[#This Row],[VISIT_ID]])=0,"",_xlfn.MAXIFS(Table3[CLOCK_OUT],Table3[VISIT_ID],Visits[[#This Row],[VISIT_ID]]))</f>
        <v/>
      </c>
      <c r="X19" s="20">
        <f>IFERROR((Visits[[#This Row],[SCH_END]]-Visits[[#This Row],[SCH_START]])*24,"")</f>
        <v/>
      </c>
      <c r="Y19" s="20">
        <f>IFERROR((Visits[[#This Row],[ACT_END]]-Visits[[#This Row],[ACT_START]])*24,"")</f>
        <v/>
      </c>
      <c r="Z19" s="37">
        <f>IFERROR(Visits[[#This Row],[INVOICE_PRICE]]*Parameters!$B$2+Parameters!$B$3,"")</f>
        <v/>
      </c>
      <c r="AA19" s="39">
        <f>IFERROR((Parameters!$B$6/Parameters!$C$6)*Visits[[#This Row],[EXP_DURATION]],"")</f>
        <v/>
      </c>
      <c r="AB19" s="39">
        <f>IFERROR((Parameters!$B$6/Parameters!$C$6)*Visits[[#This Row],[ACT_DURATION]],"")</f>
        <v/>
      </c>
      <c r="AC19" s="37">
        <f>IF(Visits[[#This Row],[VISIT_ID]]="","",Parameters!$B$7/Parameters!$C$7)</f>
        <v/>
      </c>
      <c r="AD19" s="38" t="n"/>
      <c r="AE19" s="37">
        <f t="array" ref="AE19">IFERROR(Visits[[#This Row],[EXP_DURATION]]*Table6[Average],"")</f>
        <v/>
      </c>
      <c r="AF19" s="39">
        <f>IFERROR(IF(Visits[[#This Row],[VISIT_ID]]="","",SUMIF(Table3[VISIT_ID],Visits[[#This Row],[VISIT_ID]],Table3[TOTAL_COST])),"")</f>
        <v/>
      </c>
    </row>
    <row r="20">
      <c r="A20" s="30">
        <f>IF(J_A_visits!A20="","",J_A_visits!A20)</f>
        <v/>
      </c>
      <c r="B20" s="30">
        <f t="array" ref="B20">IFERROR(VLOOKUP(Visits[[#This Row],[VISIT_ID]],J_A_visits!A:O,COLUMN(J_A_visits!B:B),0),"")</f>
        <v/>
      </c>
      <c r="C20" s="30">
        <f t="array" ref="C20">IFERROR(VLOOKUP(Visits[[#This Row],[VISIT_ID]],J_A_visits!A:O,COLUMN(J_A_visits!C:C),0),"")</f>
        <v/>
      </c>
      <c r="D20" s="30">
        <f t="array" ref="D20">IFERROR(VLOOKUP(Visits[[#This Row],[VISIT_ID]],J_A_visits!A:O,COLUMN(J_A_visits!D:D),0),"")</f>
        <v/>
      </c>
      <c r="E20" s="6">
        <f t="array" ref="E20">IFERROR(DATEVALUE(LEFT(VLOOKUP(Visits[[#This Row],[VISIT_ID]],J_A_visits!A:O,COLUMN(J_A_visits!E:E),0),10)),"")</f>
        <v/>
      </c>
      <c r="F20" s="6">
        <f>IFERROR(TEXT(Visits[[#This Row],[DATE]],"YYYY-MM"),"")</f>
        <v/>
      </c>
      <c r="G20" s="6">
        <f t="array" ref="G20">IFERROR(VLOOKUP(Visits[[#This Row],[VISIT_ID]],J_A_visits!A:P,COLUMN(J_A_visits!P:P),0),"")</f>
        <v/>
      </c>
      <c r="H20" s="6">
        <f t="array" ref="H20">IFERROR(VLOOKUP(Visits[[#This Row],[VISIT_ID]],J_A_visits!A:Q,COLUMN(J_A_visits!Q:Q),0),"")</f>
        <v/>
      </c>
      <c r="I20" s="30">
        <f t="array" ref="I20">IFERROR(VLOOKUP(Visits[[#This Row],[VISIT_ID]],J_A_visits!$A:$O,COLUMN(J_A_visits!G:G),0),"")</f>
        <v/>
      </c>
      <c r="J20" s="37">
        <f t="array" ref="J20">IFERROR(VLOOKUP(Visits[[#This Row],[VISIT_ID]],J_A_visits!$A:$O,COLUMN(J_A_visits!H:H),0),"")</f>
        <v/>
      </c>
      <c r="K20" s="30">
        <f t="array" ref="K20">IFERROR(VLOOKUP(Visits[[#This Row],[VISIT_ID]],J_A_visits!$A:$O,COLUMN(J_A_visits!I:I),0),"")</f>
        <v/>
      </c>
      <c r="L20" s="37">
        <f t="array" ref="L20">IFERROR(VLOOKUP(Visits[[#This Row],[VISIT_ID]],J_A_visits!$A:$O,COLUMN(J_A_visits!J:J),0),"")</f>
        <v/>
      </c>
      <c r="M20" s="37">
        <f t="array" ref="M20">IFERROR(VLOOKUP(Visits[[#This Row],[VISIT_ID]],J_A_visits!$A:$O,COLUMN(J_A_visits!K:K),0),"")</f>
        <v/>
      </c>
      <c r="N20" s="37">
        <f t="array" ref="N20">IFERROR(VLOOKUP(Visits[[#This Row],[VISIT_ID]],J_A_visits!$A:$O,COLUMN(J_A_visits!L:L),0),"")</f>
        <v/>
      </c>
      <c r="O20" s="37">
        <f t="array" ref="O20">IFERROR(VLOOKUP(Visits[[#This Row],[VISIT_ID]],J_A_visits!$A:$O,COLUMN(J_A_visits!M:M),0),"")</f>
        <v/>
      </c>
      <c r="P20" s="37">
        <f>IFERROR(1-(Visits[[#This Row],[QUOTE_PRICE]]/Visits[[#This Row],[INITIAL_PRICE]]),"")</f>
        <v/>
      </c>
      <c r="Q20" s="36">
        <f t="array" ref="Q20">IFERROR(VLOOKUP(Visits[[#This Row],[VISIT_ID]],J_A_visits!$A:$O,COLUMN(J_A_visits!N:N),0),"")</f>
        <v/>
      </c>
      <c r="R20" s="30">
        <f t="array" ref="R20">IFERROR(VLOOKUP(Visits[[#This Row],[VISIT_ID]],J_A_visits!$A:$O,COLUMN(J_A_visits!N:N),0),"")</f>
        <v/>
      </c>
      <c r="S20" s="30">
        <f>IF(Visits[[#This Row],[VISIT_ID]]="","",COUNTIF(Table3[VISIT_ID],Visits[[#This Row],[VISIT_ID]]))</f>
        <v/>
      </c>
      <c r="T20" s="38">
        <f t="array" ref="T20">IFERROR(TIMEVALUE(MID(VLOOKUP(Visits[[#This Row],[VISIT_ID]],J_A_visits!A:O,COLUMN(J_A_visits!E:E),0),12,8))-(7/24),"")</f>
        <v/>
      </c>
      <c r="U20" s="38">
        <f t="array" ref="U20">IFERROR(
    MOD(TIMEVALUE(MID(VLOOKUP(Visits[[#This Row],[VISIT_ID]],J_A_visits!A:O,COLUMN(J_A_visits!F:F),0),12,8)) - (7/24), 1),
"")</f>
        <v/>
      </c>
      <c r="V20" s="38">
        <f>IF(_xlfn.MINIFS(Table3[CLOCK_IN],Table3[VISIT_ID],Visits[[#This Row],[VISIT_ID]])=0,"",_xlfn.MINIFS(Table3[CLOCK_IN],Table3[VISIT_ID],Visits[[#This Row],[VISIT_ID]]))</f>
        <v/>
      </c>
      <c r="W20" s="38">
        <f>IF(_xlfn.MAXIFS(Table3[CLOCK_OUT],Table3[VISIT_ID],Visits[[#This Row],[VISIT_ID]])=0,"",_xlfn.MAXIFS(Table3[CLOCK_OUT],Table3[VISIT_ID],Visits[[#This Row],[VISIT_ID]]))</f>
        <v/>
      </c>
      <c r="X20" s="20">
        <f>IFERROR((Visits[[#This Row],[SCH_END]]-Visits[[#This Row],[SCH_START]])*24,"")</f>
        <v/>
      </c>
      <c r="Y20" s="20">
        <f>IFERROR((Visits[[#This Row],[ACT_END]]-Visits[[#This Row],[ACT_START]])*24,"")</f>
        <v/>
      </c>
      <c r="Z20" s="37">
        <f>IFERROR(Visits[[#This Row],[INVOICE_PRICE]]*Parameters!$B$2+Parameters!$B$3,"")</f>
        <v/>
      </c>
      <c r="AA20" s="39">
        <f>IFERROR((Parameters!$B$6/Parameters!$C$6)*Visits[[#This Row],[EXP_DURATION]],"")</f>
        <v/>
      </c>
      <c r="AB20" s="39">
        <f>IFERROR((Parameters!$B$6/Parameters!$C$6)*Visits[[#This Row],[ACT_DURATION]],"")</f>
        <v/>
      </c>
      <c r="AC20" s="37">
        <f>IF(Visits[[#This Row],[VISIT_ID]]="","",Parameters!$B$7/Parameters!$C$7)</f>
        <v/>
      </c>
      <c r="AD20" s="38" t="n"/>
      <c r="AE20" s="37">
        <f t="array" ref="AE20">IFERROR(Visits[[#This Row],[EXP_DURATION]]*Table6[Average],"")</f>
        <v/>
      </c>
      <c r="AF20" s="39">
        <f>IFERROR(IF(Visits[[#This Row],[VISIT_ID]]="","",SUMIF(Table3[VISIT_ID],Visits[[#This Row],[VISIT_ID]],Table3[TOTAL_COST])),"")</f>
        <v/>
      </c>
    </row>
    <row r="21">
      <c r="A21" s="30">
        <f>IF(J_A_visits!A21="","",J_A_visits!A21)</f>
        <v/>
      </c>
      <c r="B21" s="30">
        <f t="array" ref="B21">IFERROR(VLOOKUP(Visits[[#This Row],[VISIT_ID]],J_A_visits!A:O,COLUMN(J_A_visits!B:B),0),"")</f>
        <v/>
      </c>
      <c r="C21" s="30">
        <f t="array" ref="C21">IFERROR(VLOOKUP(Visits[[#This Row],[VISIT_ID]],J_A_visits!A:O,COLUMN(J_A_visits!C:C),0),"")</f>
        <v/>
      </c>
      <c r="D21" s="30">
        <f t="array" ref="D21">IFERROR(VLOOKUP(Visits[[#This Row],[VISIT_ID]],J_A_visits!A:O,COLUMN(J_A_visits!D:D),0),"")</f>
        <v/>
      </c>
      <c r="E21" s="6">
        <f t="array" ref="E21">IFERROR(DATEVALUE(LEFT(VLOOKUP(Visits[[#This Row],[VISIT_ID]],J_A_visits!A:O,COLUMN(J_A_visits!E:E),0),10)),"")</f>
        <v/>
      </c>
      <c r="F21" s="6">
        <f>IFERROR(TEXT(Visits[[#This Row],[DATE]],"YYYY-MM"),"")</f>
        <v/>
      </c>
      <c r="G21" s="6">
        <f t="array" ref="G21">IFERROR(VLOOKUP(Visits[[#This Row],[VISIT_ID]],J_A_visits!A:P,COLUMN(J_A_visits!P:P),0),"")</f>
        <v/>
      </c>
      <c r="H21" s="6">
        <f t="array" ref="H21">IFERROR(VLOOKUP(Visits[[#This Row],[VISIT_ID]],J_A_visits!A:Q,COLUMN(J_A_visits!Q:Q),0),"")</f>
        <v/>
      </c>
      <c r="I21" s="30">
        <f t="array" ref="I21">IFERROR(VLOOKUP(Visits[[#This Row],[VISIT_ID]],J_A_visits!$A:$O,COLUMN(J_A_visits!G:G),0),"")</f>
        <v/>
      </c>
      <c r="J21" s="37">
        <f t="array" ref="J21">IFERROR(VLOOKUP(Visits[[#This Row],[VISIT_ID]],J_A_visits!$A:$O,COLUMN(J_A_visits!H:H),0),"")</f>
        <v/>
      </c>
      <c r="K21" s="30">
        <f t="array" ref="K21">IFERROR(VLOOKUP(Visits[[#This Row],[VISIT_ID]],J_A_visits!$A:$O,COLUMN(J_A_visits!I:I),0),"")</f>
        <v/>
      </c>
      <c r="L21" s="37">
        <f t="array" ref="L21">IFERROR(VLOOKUP(Visits[[#This Row],[VISIT_ID]],J_A_visits!$A:$O,COLUMN(J_A_visits!J:J),0),"")</f>
        <v/>
      </c>
      <c r="M21" s="37">
        <f t="array" ref="M21">IFERROR(VLOOKUP(Visits[[#This Row],[VISIT_ID]],J_A_visits!$A:$O,COLUMN(J_A_visits!K:K),0),"")</f>
        <v/>
      </c>
      <c r="N21" s="37">
        <f t="array" ref="N21">IFERROR(VLOOKUP(Visits[[#This Row],[VISIT_ID]],J_A_visits!$A:$O,COLUMN(J_A_visits!L:L),0),"")</f>
        <v/>
      </c>
      <c r="O21" s="37">
        <f t="array" ref="O21">IFERROR(VLOOKUP(Visits[[#This Row],[VISIT_ID]],J_A_visits!$A:$O,COLUMN(J_A_visits!M:M),0),"")</f>
        <v/>
      </c>
      <c r="P21" s="37">
        <f>IFERROR(1-(Visits[[#This Row],[QUOTE_PRICE]]/Visits[[#This Row],[INITIAL_PRICE]]),"")</f>
        <v/>
      </c>
      <c r="Q21" s="36">
        <f t="array" ref="Q21">IFERROR(VLOOKUP(Visits[[#This Row],[VISIT_ID]],J_A_visits!$A:$O,COLUMN(J_A_visits!N:N),0),"")</f>
        <v/>
      </c>
      <c r="R21" s="30">
        <f t="array" ref="R21">IFERROR(VLOOKUP(Visits[[#This Row],[VISIT_ID]],J_A_visits!$A:$O,COLUMN(J_A_visits!N:N),0),"")</f>
        <v/>
      </c>
      <c r="S21" s="30">
        <f>IF(Visits[[#This Row],[VISIT_ID]]="","",COUNTIF(Table3[VISIT_ID],Visits[[#This Row],[VISIT_ID]]))</f>
        <v/>
      </c>
      <c r="T21" s="38">
        <f t="array" ref="T21">IFERROR(TIMEVALUE(MID(VLOOKUP(Visits[[#This Row],[VISIT_ID]],J_A_visits!A:O,COLUMN(J_A_visits!E:E),0),12,8))-(7/24),"")</f>
        <v/>
      </c>
      <c r="U21" s="38">
        <f t="array" ref="U21">IFERROR(
    MOD(TIMEVALUE(MID(VLOOKUP(Visits[[#This Row],[VISIT_ID]],J_A_visits!A:O,COLUMN(J_A_visits!F:F),0),12,8)) - (7/24), 1),
"")</f>
        <v/>
      </c>
      <c r="V21" s="38">
        <f>IF(_xlfn.MINIFS(Table3[CLOCK_IN],Table3[VISIT_ID],Visits[[#This Row],[VISIT_ID]])=0,"",_xlfn.MINIFS(Table3[CLOCK_IN],Table3[VISIT_ID],Visits[[#This Row],[VISIT_ID]]))</f>
        <v/>
      </c>
      <c r="W21" s="38">
        <f>IF(_xlfn.MAXIFS(Table3[CLOCK_OUT],Table3[VISIT_ID],Visits[[#This Row],[VISIT_ID]])=0,"",_xlfn.MAXIFS(Table3[CLOCK_OUT],Table3[VISIT_ID],Visits[[#This Row],[VISIT_ID]]))</f>
        <v/>
      </c>
      <c r="X21" s="20">
        <f>IFERROR((Visits[[#This Row],[SCH_END]]-Visits[[#This Row],[SCH_START]])*24,"")</f>
        <v/>
      </c>
      <c r="Y21" s="20">
        <f>IFERROR((Visits[[#This Row],[ACT_END]]-Visits[[#This Row],[ACT_START]])*24,"")</f>
        <v/>
      </c>
      <c r="Z21" s="37">
        <f>IFERROR(Visits[[#This Row],[INVOICE_PRICE]]*Parameters!$B$2+Parameters!$B$3,"")</f>
        <v/>
      </c>
      <c r="AA21" s="39">
        <f>IFERROR((Parameters!$B$6/Parameters!$C$6)*Visits[[#This Row],[EXP_DURATION]],"")</f>
        <v/>
      </c>
      <c r="AB21" s="39">
        <f>IFERROR((Parameters!$B$6/Parameters!$C$6)*Visits[[#This Row],[ACT_DURATION]],"")</f>
        <v/>
      </c>
      <c r="AC21" s="37">
        <f>IF(Visits[[#This Row],[VISIT_ID]]="","",Parameters!$B$7/Parameters!$C$7)</f>
        <v/>
      </c>
      <c r="AD21" s="38" t="n"/>
      <c r="AE21" s="37">
        <f t="array" ref="AE21">IFERROR(Visits[[#This Row],[EXP_DURATION]]*Table6[Average],"")</f>
        <v/>
      </c>
      <c r="AF21" s="39">
        <f>IFERROR(IF(Visits[[#This Row],[VISIT_ID]]="","",SUMIF(Table3[VISIT_ID],Visits[[#This Row],[VISIT_ID]],Table3[TOTAL_COST])),"")</f>
        <v/>
      </c>
    </row>
    <row r="22">
      <c r="A22" s="30">
        <f>IF(J_A_visits!A22="","",J_A_visits!A22)</f>
        <v/>
      </c>
      <c r="B22" s="30">
        <f t="array" ref="B22">IFERROR(VLOOKUP(Visits[[#This Row],[VISIT_ID]],J_A_visits!A:O,COLUMN(J_A_visits!B:B),0),"")</f>
        <v/>
      </c>
      <c r="C22" s="30">
        <f t="array" ref="C22">IFERROR(VLOOKUP(Visits[[#This Row],[VISIT_ID]],J_A_visits!A:O,COLUMN(J_A_visits!C:C),0),"")</f>
        <v/>
      </c>
      <c r="D22" s="30">
        <f t="array" ref="D22">IFERROR(VLOOKUP(Visits[[#This Row],[VISIT_ID]],J_A_visits!A:O,COLUMN(J_A_visits!D:D),0),"")</f>
        <v/>
      </c>
      <c r="E22" s="6">
        <f t="array" ref="E22">IFERROR(DATEVALUE(LEFT(VLOOKUP(Visits[[#This Row],[VISIT_ID]],J_A_visits!A:O,COLUMN(J_A_visits!E:E),0),10)),"")</f>
        <v/>
      </c>
      <c r="F22" s="6">
        <f>IFERROR(TEXT(Visits[[#This Row],[DATE]],"YYYY-MM"),"")</f>
        <v/>
      </c>
      <c r="G22" s="6">
        <f t="array" ref="G22">IFERROR(VLOOKUP(Visits[[#This Row],[VISIT_ID]],J_A_visits!A:P,COLUMN(J_A_visits!P:P),0),"")</f>
        <v/>
      </c>
      <c r="H22" s="6">
        <f t="array" ref="H22">IFERROR(VLOOKUP(Visits[[#This Row],[VISIT_ID]],J_A_visits!A:Q,COLUMN(J_A_visits!Q:Q),0),"")</f>
        <v/>
      </c>
      <c r="I22" s="30">
        <f t="array" ref="I22">IFERROR(VLOOKUP(Visits[[#This Row],[VISIT_ID]],J_A_visits!$A:$O,COLUMN(J_A_visits!G:G),0),"")</f>
        <v/>
      </c>
      <c r="J22" s="37">
        <f t="array" ref="J22">IFERROR(VLOOKUP(Visits[[#This Row],[VISIT_ID]],J_A_visits!$A:$O,COLUMN(J_A_visits!H:H),0),"")</f>
        <v/>
      </c>
      <c r="K22" s="30">
        <f t="array" ref="K22">IFERROR(VLOOKUP(Visits[[#This Row],[VISIT_ID]],J_A_visits!$A:$O,COLUMN(J_A_visits!I:I),0),"")</f>
        <v/>
      </c>
      <c r="L22" s="37">
        <f t="array" ref="L22">IFERROR(VLOOKUP(Visits[[#This Row],[VISIT_ID]],J_A_visits!$A:$O,COLUMN(J_A_visits!J:J),0),"")</f>
        <v/>
      </c>
      <c r="M22" s="37">
        <f t="array" ref="M22">IFERROR(VLOOKUP(Visits[[#This Row],[VISIT_ID]],J_A_visits!$A:$O,COLUMN(J_A_visits!K:K),0),"")</f>
        <v/>
      </c>
      <c r="N22" s="37">
        <f t="array" ref="N22">IFERROR(VLOOKUP(Visits[[#This Row],[VISIT_ID]],J_A_visits!$A:$O,COLUMN(J_A_visits!L:L),0),"")</f>
        <v/>
      </c>
      <c r="O22" s="37">
        <f t="array" ref="O22">IFERROR(VLOOKUP(Visits[[#This Row],[VISIT_ID]],J_A_visits!$A:$O,COLUMN(J_A_visits!M:M),0),"")</f>
        <v/>
      </c>
      <c r="P22" s="37">
        <f>IFERROR(1-(Visits[[#This Row],[QUOTE_PRICE]]/Visits[[#This Row],[INITIAL_PRICE]]),"")</f>
        <v/>
      </c>
      <c r="Q22" s="36">
        <f t="array" ref="Q22">IFERROR(VLOOKUP(Visits[[#This Row],[VISIT_ID]],J_A_visits!$A:$O,COLUMN(J_A_visits!N:N),0),"")</f>
        <v/>
      </c>
      <c r="R22" s="30">
        <f t="array" ref="R22">IFERROR(VLOOKUP(Visits[[#This Row],[VISIT_ID]],J_A_visits!$A:$O,COLUMN(J_A_visits!N:N),0),"")</f>
        <v/>
      </c>
      <c r="S22" s="30">
        <f>IF(Visits[[#This Row],[VISIT_ID]]="","",COUNTIF(Table3[VISIT_ID],Visits[[#This Row],[VISIT_ID]]))</f>
        <v/>
      </c>
      <c r="T22" s="38">
        <f t="array" ref="T22">IFERROR(TIMEVALUE(MID(VLOOKUP(Visits[[#This Row],[VISIT_ID]],J_A_visits!A:O,COLUMN(J_A_visits!E:E),0),12,8))-(7/24),"")</f>
        <v/>
      </c>
      <c r="U22" s="38">
        <f t="array" ref="U22">IFERROR(
    MOD(TIMEVALUE(MID(VLOOKUP(Visits[[#This Row],[VISIT_ID]],J_A_visits!A:O,COLUMN(J_A_visits!F:F),0),12,8)) - (7/24), 1),
"")</f>
        <v/>
      </c>
      <c r="V22" s="38">
        <f>IF(_xlfn.MINIFS(Table3[CLOCK_IN],Table3[VISIT_ID],Visits[[#This Row],[VISIT_ID]])=0,"",_xlfn.MINIFS(Table3[CLOCK_IN],Table3[VISIT_ID],Visits[[#This Row],[VISIT_ID]]))</f>
        <v/>
      </c>
      <c r="W22" s="38">
        <f>IF(_xlfn.MAXIFS(Table3[CLOCK_OUT],Table3[VISIT_ID],Visits[[#This Row],[VISIT_ID]])=0,"",_xlfn.MAXIFS(Table3[CLOCK_OUT],Table3[VISIT_ID],Visits[[#This Row],[VISIT_ID]]))</f>
        <v/>
      </c>
      <c r="X22" s="20">
        <f>IFERROR((Visits[[#This Row],[SCH_END]]-Visits[[#This Row],[SCH_START]])*24,"")</f>
        <v/>
      </c>
      <c r="Y22" s="20">
        <f>IFERROR((Visits[[#This Row],[ACT_END]]-Visits[[#This Row],[ACT_START]])*24,"")</f>
        <v/>
      </c>
      <c r="Z22" s="37">
        <f>IFERROR(Visits[[#This Row],[INVOICE_PRICE]]*Parameters!$B$2+Parameters!$B$3,"")</f>
        <v/>
      </c>
      <c r="AA22" s="39">
        <f>IFERROR((Parameters!$B$6/Parameters!$C$6)*Visits[[#This Row],[EXP_DURATION]],"")</f>
        <v/>
      </c>
      <c r="AB22" s="39">
        <f>IFERROR((Parameters!$B$6/Parameters!$C$6)*Visits[[#This Row],[ACT_DURATION]],"")</f>
        <v/>
      </c>
      <c r="AC22" s="37">
        <f>IF(Visits[[#This Row],[VISIT_ID]]="","",Parameters!$B$7/Parameters!$C$7)</f>
        <v/>
      </c>
      <c r="AD22" s="38" t="n"/>
      <c r="AE22" s="37">
        <f t="array" ref="AE22">IFERROR(Visits[[#This Row],[EXP_DURATION]]*Table6[Average],"")</f>
        <v/>
      </c>
      <c r="AF22" s="39">
        <f>IFERROR(IF(Visits[[#This Row],[VISIT_ID]]="","",SUMIF(Table3[VISIT_ID],Visits[[#This Row],[VISIT_ID]],Table3[TOTAL_COST])),"")</f>
        <v/>
      </c>
    </row>
    <row r="23">
      <c r="A23" s="30">
        <f>IF(J_A_visits!A23="","",J_A_visits!A23)</f>
        <v/>
      </c>
      <c r="B23" s="30">
        <f t="array" ref="B23">IFERROR(VLOOKUP(Visits[[#This Row],[VISIT_ID]],J_A_visits!A:O,COLUMN(J_A_visits!B:B),0),"")</f>
        <v/>
      </c>
      <c r="C23" s="30">
        <f t="array" ref="C23">IFERROR(VLOOKUP(Visits[[#This Row],[VISIT_ID]],J_A_visits!A:O,COLUMN(J_A_visits!C:C),0),"")</f>
        <v/>
      </c>
      <c r="D23" s="30">
        <f t="array" ref="D23">IFERROR(VLOOKUP(Visits[[#This Row],[VISIT_ID]],J_A_visits!A:O,COLUMN(J_A_visits!D:D),0),"")</f>
        <v/>
      </c>
      <c r="E23" s="6">
        <f t="array" ref="E23">IFERROR(DATEVALUE(LEFT(VLOOKUP(Visits[[#This Row],[VISIT_ID]],J_A_visits!A:O,COLUMN(J_A_visits!E:E),0),10)),"")</f>
        <v/>
      </c>
      <c r="F23" s="6">
        <f>IFERROR(TEXT(Visits[[#This Row],[DATE]],"YYYY-MM"),"")</f>
        <v/>
      </c>
      <c r="G23" s="6">
        <f t="array" ref="G23">IFERROR(VLOOKUP(Visits[[#This Row],[VISIT_ID]],J_A_visits!A:P,COLUMN(J_A_visits!P:P),0),"")</f>
        <v/>
      </c>
      <c r="H23" s="6">
        <f t="array" ref="H23">IFERROR(VLOOKUP(Visits[[#This Row],[VISIT_ID]],J_A_visits!A:Q,COLUMN(J_A_visits!Q:Q),0),"")</f>
        <v/>
      </c>
      <c r="I23" s="30">
        <f t="array" ref="I23">IFERROR(VLOOKUP(Visits[[#This Row],[VISIT_ID]],J_A_visits!$A:$O,COLUMN(J_A_visits!G:G),0),"")</f>
        <v/>
      </c>
      <c r="J23" s="37">
        <f t="array" ref="J23">IFERROR(VLOOKUP(Visits[[#This Row],[VISIT_ID]],J_A_visits!$A:$O,COLUMN(J_A_visits!H:H),0),"")</f>
        <v/>
      </c>
      <c r="K23" s="30">
        <f t="array" ref="K23">IFERROR(VLOOKUP(Visits[[#This Row],[VISIT_ID]],J_A_visits!$A:$O,COLUMN(J_A_visits!I:I),0),"")</f>
        <v/>
      </c>
      <c r="L23" s="37">
        <f t="array" ref="L23">IFERROR(VLOOKUP(Visits[[#This Row],[VISIT_ID]],J_A_visits!$A:$O,COLUMN(J_A_visits!J:J),0),"")</f>
        <v/>
      </c>
      <c r="M23" s="37">
        <f t="array" ref="M23">IFERROR(VLOOKUP(Visits[[#This Row],[VISIT_ID]],J_A_visits!$A:$O,COLUMN(J_A_visits!K:K),0),"")</f>
        <v/>
      </c>
      <c r="N23" s="37">
        <f t="array" ref="N23">IFERROR(VLOOKUP(Visits[[#This Row],[VISIT_ID]],J_A_visits!$A:$O,COLUMN(J_A_visits!L:L),0),"")</f>
        <v/>
      </c>
      <c r="O23" s="37">
        <f t="array" ref="O23">IFERROR(VLOOKUP(Visits[[#This Row],[VISIT_ID]],J_A_visits!$A:$O,COLUMN(J_A_visits!M:M),0),"")</f>
        <v/>
      </c>
      <c r="P23" s="37">
        <f>IFERROR(1-(Visits[[#This Row],[QUOTE_PRICE]]/Visits[[#This Row],[INITIAL_PRICE]]),"")</f>
        <v/>
      </c>
      <c r="Q23" s="36">
        <f t="array" ref="Q23">IFERROR(VLOOKUP(Visits[[#This Row],[VISIT_ID]],J_A_visits!$A:$O,COLUMN(J_A_visits!N:N),0),"")</f>
        <v/>
      </c>
      <c r="R23" s="30">
        <f t="array" ref="R23">IFERROR(VLOOKUP(Visits[[#This Row],[VISIT_ID]],J_A_visits!$A:$O,COLUMN(J_A_visits!N:N),0),"")</f>
        <v/>
      </c>
      <c r="S23" s="30">
        <f>IF(Visits[[#This Row],[VISIT_ID]]="","",COUNTIF(Table3[VISIT_ID],Visits[[#This Row],[VISIT_ID]]))</f>
        <v/>
      </c>
      <c r="T23" s="38">
        <f t="array" ref="T23">IFERROR(TIMEVALUE(MID(VLOOKUP(Visits[[#This Row],[VISIT_ID]],J_A_visits!A:O,COLUMN(J_A_visits!E:E),0),12,8))-(7/24),"")</f>
        <v/>
      </c>
      <c r="U23" s="38">
        <f t="array" ref="U23">IFERROR(
    MOD(TIMEVALUE(MID(VLOOKUP(Visits[[#This Row],[VISIT_ID]],J_A_visits!A:O,COLUMN(J_A_visits!F:F),0),12,8)) - (7/24), 1),
"")</f>
        <v/>
      </c>
      <c r="V23" s="38">
        <f>IF(_xlfn.MINIFS(Table3[CLOCK_IN],Table3[VISIT_ID],Visits[[#This Row],[VISIT_ID]])=0,"",_xlfn.MINIFS(Table3[CLOCK_IN],Table3[VISIT_ID],Visits[[#This Row],[VISIT_ID]]))</f>
        <v/>
      </c>
      <c r="W23" s="38">
        <f>IF(_xlfn.MAXIFS(Table3[CLOCK_OUT],Table3[VISIT_ID],Visits[[#This Row],[VISIT_ID]])=0,"",_xlfn.MAXIFS(Table3[CLOCK_OUT],Table3[VISIT_ID],Visits[[#This Row],[VISIT_ID]]))</f>
        <v/>
      </c>
      <c r="X23" s="20">
        <f>IFERROR((Visits[[#This Row],[SCH_END]]-Visits[[#This Row],[SCH_START]])*24,"")</f>
        <v/>
      </c>
      <c r="Y23" s="20">
        <f>IFERROR((Visits[[#This Row],[ACT_END]]-Visits[[#This Row],[ACT_START]])*24,"")</f>
        <v/>
      </c>
      <c r="Z23" s="37">
        <f>IFERROR(Visits[[#This Row],[INVOICE_PRICE]]*Parameters!$B$2+Parameters!$B$3,"")</f>
        <v/>
      </c>
      <c r="AA23" s="39">
        <f>IFERROR((Parameters!$B$6/Parameters!$C$6)*Visits[[#This Row],[EXP_DURATION]],"")</f>
        <v/>
      </c>
      <c r="AB23" s="39">
        <f>IFERROR((Parameters!$B$6/Parameters!$C$6)*Visits[[#This Row],[ACT_DURATION]],"")</f>
        <v/>
      </c>
      <c r="AC23" s="37">
        <f>IF(Visits[[#This Row],[VISIT_ID]]="","",Parameters!$B$7/Parameters!$C$7)</f>
        <v/>
      </c>
      <c r="AD23" s="38" t="n"/>
      <c r="AE23" s="37">
        <f t="array" ref="AE23">IFERROR(Visits[[#This Row],[EXP_DURATION]]*Table6[Average],"")</f>
        <v/>
      </c>
      <c r="AF23" s="39">
        <f>IFERROR(IF(Visits[[#This Row],[VISIT_ID]]="","",SUMIF(Table3[VISIT_ID],Visits[[#This Row],[VISIT_ID]],Table3[TOTAL_COST])),"")</f>
        <v/>
      </c>
    </row>
    <row r="24">
      <c r="A24" s="30">
        <f>IF(J_A_visits!A24="","",J_A_visits!A24)</f>
        <v/>
      </c>
      <c r="B24" s="30">
        <f t="array" ref="B24">IFERROR(VLOOKUP(Visits[[#This Row],[VISIT_ID]],J_A_visits!A:O,COLUMN(J_A_visits!B:B),0),"")</f>
        <v/>
      </c>
      <c r="C24" s="30">
        <f t="array" ref="C24">IFERROR(VLOOKUP(Visits[[#This Row],[VISIT_ID]],J_A_visits!A:O,COLUMN(J_A_visits!C:C),0),"")</f>
        <v/>
      </c>
      <c r="D24" s="30">
        <f t="array" ref="D24">IFERROR(VLOOKUP(Visits[[#This Row],[VISIT_ID]],J_A_visits!A:O,COLUMN(J_A_visits!D:D),0),"")</f>
        <v/>
      </c>
      <c r="E24" s="6">
        <f t="array" ref="E24">IFERROR(DATEVALUE(LEFT(VLOOKUP(Visits[[#This Row],[VISIT_ID]],J_A_visits!A:O,COLUMN(J_A_visits!E:E),0),10)),"")</f>
        <v/>
      </c>
      <c r="F24" s="6">
        <f>IFERROR(TEXT(Visits[[#This Row],[DATE]],"YYYY-MM"),"")</f>
        <v/>
      </c>
      <c r="G24" s="6">
        <f t="array" ref="G24">IFERROR(VLOOKUP(Visits[[#This Row],[VISIT_ID]],J_A_visits!A:P,COLUMN(J_A_visits!P:P),0),"")</f>
        <v/>
      </c>
      <c r="H24" s="6">
        <f t="array" ref="H24">IFERROR(VLOOKUP(Visits[[#This Row],[VISIT_ID]],J_A_visits!A:Q,COLUMN(J_A_visits!Q:Q),0),"")</f>
        <v/>
      </c>
      <c r="I24" s="30">
        <f t="array" ref="I24">IFERROR(VLOOKUP(Visits[[#This Row],[VISIT_ID]],J_A_visits!$A:$O,COLUMN(J_A_visits!G:G),0),"")</f>
        <v/>
      </c>
      <c r="J24" s="37">
        <f t="array" ref="J24">IFERROR(VLOOKUP(Visits[[#This Row],[VISIT_ID]],J_A_visits!$A:$O,COLUMN(J_A_visits!H:H),0),"")</f>
        <v/>
      </c>
      <c r="K24" s="30">
        <f t="array" ref="K24">IFERROR(VLOOKUP(Visits[[#This Row],[VISIT_ID]],J_A_visits!$A:$O,COLUMN(J_A_visits!I:I),0),"")</f>
        <v/>
      </c>
      <c r="L24" s="37">
        <f t="array" ref="L24">IFERROR(VLOOKUP(Visits[[#This Row],[VISIT_ID]],J_A_visits!$A:$O,COLUMN(J_A_visits!J:J),0),"")</f>
        <v/>
      </c>
      <c r="M24" s="37">
        <f t="array" ref="M24">IFERROR(VLOOKUP(Visits[[#This Row],[VISIT_ID]],J_A_visits!$A:$O,COLUMN(J_A_visits!K:K),0),"")</f>
        <v/>
      </c>
      <c r="N24" s="37">
        <f t="array" ref="N24">IFERROR(VLOOKUP(Visits[[#This Row],[VISIT_ID]],J_A_visits!$A:$O,COLUMN(J_A_visits!L:L),0),"")</f>
        <v/>
      </c>
      <c r="O24" s="37">
        <f t="array" ref="O24">IFERROR(VLOOKUP(Visits[[#This Row],[VISIT_ID]],J_A_visits!$A:$O,COLUMN(J_A_visits!M:M),0),"")</f>
        <v/>
      </c>
      <c r="P24" s="37">
        <f>IFERROR(1-(Visits[[#This Row],[QUOTE_PRICE]]/Visits[[#This Row],[INITIAL_PRICE]]),"")</f>
        <v/>
      </c>
      <c r="Q24" s="36">
        <f t="array" ref="Q24">IFERROR(VLOOKUP(Visits[[#This Row],[VISIT_ID]],J_A_visits!$A:$O,COLUMN(J_A_visits!N:N),0),"")</f>
        <v/>
      </c>
      <c r="R24" s="30">
        <f t="array" ref="R24">IFERROR(VLOOKUP(Visits[[#This Row],[VISIT_ID]],J_A_visits!$A:$O,COLUMN(J_A_visits!N:N),0),"")</f>
        <v/>
      </c>
      <c r="S24" s="30">
        <f>IF(Visits[[#This Row],[VISIT_ID]]="","",COUNTIF(Table3[VISIT_ID],Visits[[#This Row],[VISIT_ID]]))</f>
        <v/>
      </c>
      <c r="T24" s="38">
        <f t="array" ref="T24">IFERROR(TIMEVALUE(MID(VLOOKUP(Visits[[#This Row],[VISIT_ID]],J_A_visits!A:O,COLUMN(J_A_visits!E:E),0),12,8))-(7/24),"")</f>
        <v/>
      </c>
      <c r="U24" s="38">
        <f t="array" ref="U24">IFERROR(
    MOD(TIMEVALUE(MID(VLOOKUP(Visits[[#This Row],[VISIT_ID]],J_A_visits!A:O,COLUMN(J_A_visits!F:F),0),12,8)) - (7/24), 1),
"")</f>
        <v/>
      </c>
      <c r="V24" s="38">
        <f>IF(_xlfn.MINIFS(Table3[CLOCK_IN],Table3[VISIT_ID],Visits[[#This Row],[VISIT_ID]])=0,"",_xlfn.MINIFS(Table3[CLOCK_IN],Table3[VISIT_ID],Visits[[#This Row],[VISIT_ID]]))</f>
        <v/>
      </c>
      <c r="W24" s="38">
        <f>IF(_xlfn.MAXIFS(Table3[CLOCK_OUT],Table3[VISIT_ID],Visits[[#This Row],[VISIT_ID]])=0,"",_xlfn.MAXIFS(Table3[CLOCK_OUT],Table3[VISIT_ID],Visits[[#This Row],[VISIT_ID]]))</f>
        <v/>
      </c>
      <c r="X24" s="20">
        <f>IFERROR((Visits[[#This Row],[SCH_END]]-Visits[[#This Row],[SCH_START]])*24,"")</f>
        <v/>
      </c>
      <c r="Y24" s="20">
        <f>IFERROR((Visits[[#This Row],[ACT_END]]-Visits[[#This Row],[ACT_START]])*24,"")</f>
        <v/>
      </c>
      <c r="Z24" s="37">
        <f>IFERROR(Visits[[#This Row],[INVOICE_PRICE]]*Parameters!$B$2+Parameters!$B$3,"")</f>
        <v/>
      </c>
      <c r="AA24" s="39">
        <f>IFERROR((Parameters!$B$6/Parameters!$C$6)*Visits[[#This Row],[EXP_DURATION]],"")</f>
        <v/>
      </c>
      <c r="AB24" s="39">
        <f>IFERROR((Parameters!$B$6/Parameters!$C$6)*Visits[[#This Row],[ACT_DURATION]],"")</f>
        <v/>
      </c>
      <c r="AC24" s="37">
        <f>IF(Visits[[#This Row],[VISIT_ID]]="","",Parameters!$B$7/Parameters!$C$7)</f>
        <v/>
      </c>
      <c r="AD24" s="38" t="n"/>
      <c r="AE24" s="37">
        <f t="array" ref="AE24">IFERROR(Visits[[#This Row],[EXP_DURATION]]*Table6[Average],"")</f>
        <v/>
      </c>
      <c r="AF24" s="39">
        <f>IFERROR(IF(Visits[[#This Row],[VISIT_ID]]="","",SUMIF(Table3[VISIT_ID],Visits[[#This Row],[VISIT_ID]],Table3[TOTAL_COST])),"")</f>
        <v/>
      </c>
    </row>
    <row r="25">
      <c r="A25" s="30">
        <f>IF(J_A_visits!A25="","",J_A_visits!A25)</f>
        <v/>
      </c>
      <c r="B25" s="30">
        <f t="array" ref="B25">IFERROR(VLOOKUP(Visits[[#This Row],[VISIT_ID]],J_A_visits!A:O,COLUMN(J_A_visits!B:B),0),"")</f>
        <v/>
      </c>
      <c r="C25" s="30">
        <f t="array" ref="C25">IFERROR(VLOOKUP(Visits[[#This Row],[VISIT_ID]],J_A_visits!A:O,COLUMN(J_A_visits!C:C),0),"")</f>
        <v/>
      </c>
      <c r="D25" s="30">
        <f t="array" ref="D25">IFERROR(VLOOKUP(Visits[[#This Row],[VISIT_ID]],J_A_visits!A:O,COLUMN(J_A_visits!D:D),0),"")</f>
        <v/>
      </c>
      <c r="E25" s="6">
        <f t="array" ref="E25">IFERROR(DATEVALUE(LEFT(VLOOKUP(Visits[[#This Row],[VISIT_ID]],J_A_visits!A:O,COLUMN(J_A_visits!E:E),0),10)),"")</f>
        <v/>
      </c>
      <c r="F25" s="6">
        <f>IFERROR(TEXT(Visits[[#This Row],[DATE]],"YYYY-MM"),"")</f>
        <v/>
      </c>
      <c r="G25" s="6">
        <f t="array" ref="G25">IFERROR(VLOOKUP(Visits[[#This Row],[VISIT_ID]],J_A_visits!A:P,COLUMN(J_A_visits!P:P),0),"")</f>
        <v/>
      </c>
      <c r="H25" s="6">
        <f t="array" ref="H25">IFERROR(VLOOKUP(Visits[[#This Row],[VISIT_ID]],J_A_visits!A:Q,COLUMN(J_A_visits!Q:Q),0),"")</f>
        <v/>
      </c>
      <c r="I25" s="30">
        <f t="array" ref="I25">IFERROR(VLOOKUP(Visits[[#This Row],[VISIT_ID]],J_A_visits!$A:$O,COLUMN(J_A_visits!G:G),0),"")</f>
        <v/>
      </c>
      <c r="J25" s="37">
        <f t="array" ref="J25">IFERROR(VLOOKUP(Visits[[#This Row],[VISIT_ID]],J_A_visits!$A:$O,COLUMN(J_A_visits!H:H),0),"")</f>
        <v/>
      </c>
      <c r="K25" s="30">
        <f t="array" ref="K25">IFERROR(VLOOKUP(Visits[[#This Row],[VISIT_ID]],J_A_visits!$A:$O,COLUMN(J_A_visits!I:I),0),"")</f>
        <v/>
      </c>
      <c r="L25" s="37">
        <f t="array" ref="L25">IFERROR(VLOOKUP(Visits[[#This Row],[VISIT_ID]],J_A_visits!$A:$O,COLUMN(J_A_visits!J:J),0),"")</f>
        <v/>
      </c>
      <c r="M25" s="37">
        <f t="array" ref="M25">IFERROR(VLOOKUP(Visits[[#This Row],[VISIT_ID]],J_A_visits!$A:$O,COLUMN(J_A_visits!K:K),0),"")</f>
        <v/>
      </c>
      <c r="N25" s="37">
        <f t="array" ref="N25">IFERROR(VLOOKUP(Visits[[#This Row],[VISIT_ID]],J_A_visits!$A:$O,COLUMN(J_A_visits!L:L),0),"")</f>
        <v/>
      </c>
      <c r="O25" s="37">
        <f t="array" ref="O25">IFERROR(VLOOKUP(Visits[[#This Row],[VISIT_ID]],J_A_visits!$A:$O,COLUMN(J_A_visits!M:M),0),"")</f>
        <v/>
      </c>
      <c r="P25" s="37">
        <f>IFERROR(1-(Visits[[#This Row],[QUOTE_PRICE]]/Visits[[#This Row],[INITIAL_PRICE]]),"")</f>
        <v/>
      </c>
      <c r="Q25" s="36">
        <f t="array" ref="Q25">IFERROR(VLOOKUP(Visits[[#This Row],[VISIT_ID]],J_A_visits!$A:$O,COLUMN(J_A_visits!N:N),0),"")</f>
        <v/>
      </c>
      <c r="R25" s="30">
        <f t="array" ref="R25">IFERROR(VLOOKUP(Visits[[#This Row],[VISIT_ID]],J_A_visits!$A:$O,COLUMN(J_A_visits!N:N),0),"")</f>
        <v/>
      </c>
      <c r="S25" s="30">
        <f>IF(Visits[[#This Row],[VISIT_ID]]="","",COUNTIF(Table3[VISIT_ID],Visits[[#This Row],[VISIT_ID]]))</f>
        <v/>
      </c>
      <c r="T25" s="38">
        <f t="array" ref="T25">IFERROR(TIMEVALUE(MID(VLOOKUP(Visits[[#This Row],[VISIT_ID]],J_A_visits!A:O,COLUMN(J_A_visits!E:E),0),12,8))-(7/24),"")</f>
        <v/>
      </c>
      <c r="U25" s="38">
        <f t="array" ref="U25">IFERROR(
    MOD(TIMEVALUE(MID(VLOOKUP(Visits[[#This Row],[VISIT_ID]],J_A_visits!A:O,COLUMN(J_A_visits!F:F),0),12,8)) - (7/24), 1),
"")</f>
        <v/>
      </c>
      <c r="V25" s="38">
        <f>IF(_xlfn.MINIFS(Table3[CLOCK_IN],Table3[VISIT_ID],Visits[[#This Row],[VISIT_ID]])=0,"",_xlfn.MINIFS(Table3[CLOCK_IN],Table3[VISIT_ID],Visits[[#This Row],[VISIT_ID]]))</f>
        <v/>
      </c>
      <c r="W25" s="38">
        <f>IF(_xlfn.MAXIFS(Table3[CLOCK_OUT],Table3[VISIT_ID],Visits[[#This Row],[VISIT_ID]])=0,"",_xlfn.MAXIFS(Table3[CLOCK_OUT],Table3[VISIT_ID],Visits[[#This Row],[VISIT_ID]]))</f>
        <v/>
      </c>
      <c r="X25" s="20">
        <f>IFERROR((Visits[[#This Row],[SCH_END]]-Visits[[#This Row],[SCH_START]])*24,"")</f>
        <v/>
      </c>
      <c r="Y25" s="20">
        <f>IFERROR((Visits[[#This Row],[ACT_END]]-Visits[[#This Row],[ACT_START]])*24,"")</f>
        <v/>
      </c>
      <c r="Z25" s="37">
        <f>IFERROR(Visits[[#This Row],[INVOICE_PRICE]]*Parameters!$B$2+Parameters!$B$3,"")</f>
        <v/>
      </c>
      <c r="AA25" s="39">
        <f>IFERROR((Parameters!$B$6/Parameters!$C$6)*Visits[[#This Row],[EXP_DURATION]],"")</f>
        <v/>
      </c>
      <c r="AB25" s="39">
        <f>IFERROR((Parameters!$B$6/Parameters!$C$6)*Visits[[#This Row],[ACT_DURATION]],"")</f>
        <v/>
      </c>
      <c r="AC25" s="37">
        <f>IF(Visits[[#This Row],[VISIT_ID]]="","",Parameters!$B$7/Parameters!$C$7)</f>
        <v/>
      </c>
      <c r="AD25" s="38" t="n"/>
      <c r="AE25" s="37">
        <f t="array" ref="AE25">IFERROR(Visits[[#This Row],[EXP_DURATION]]*Table6[Average],"")</f>
        <v/>
      </c>
      <c r="AF25" s="39">
        <f>IFERROR(IF(Visits[[#This Row],[VISIT_ID]]="","",SUMIF(Table3[VISIT_ID],Visits[[#This Row],[VISIT_ID]],Table3[TOTAL_COST])),"")</f>
        <v/>
      </c>
    </row>
    <row r="26">
      <c r="A26" s="30">
        <f>IF(J_A_visits!A26="","",J_A_visits!A26)</f>
        <v/>
      </c>
      <c r="B26" s="30">
        <f t="array" ref="B26">IFERROR(VLOOKUP(Visits[[#This Row],[VISIT_ID]],J_A_visits!A:O,COLUMN(J_A_visits!B:B),0),"")</f>
        <v/>
      </c>
      <c r="C26" s="30">
        <f t="array" ref="C26">IFERROR(VLOOKUP(Visits[[#This Row],[VISIT_ID]],J_A_visits!A:O,COLUMN(J_A_visits!C:C),0),"")</f>
        <v/>
      </c>
      <c r="D26" s="30">
        <f t="array" ref="D26">IFERROR(VLOOKUP(Visits[[#This Row],[VISIT_ID]],J_A_visits!A:O,COLUMN(J_A_visits!D:D),0),"")</f>
        <v/>
      </c>
      <c r="E26" s="6">
        <f t="array" ref="E26">IFERROR(DATEVALUE(LEFT(VLOOKUP(Visits[[#This Row],[VISIT_ID]],J_A_visits!A:O,COLUMN(J_A_visits!E:E),0),10)),"")</f>
        <v/>
      </c>
      <c r="F26" s="6">
        <f>IFERROR(TEXT(Visits[[#This Row],[DATE]],"YYYY-MM"),"")</f>
        <v/>
      </c>
      <c r="G26" s="6">
        <f t="array" ref="G26">IFERROR(VLOOKUP(Visits[[#This Row],[VISIT_ID]],J_A_visits!A:P,COLUMN(J_A_visits!P:P),0),"")</f>
        <v/>
      </c>
      <c r="H26" s="6">
        <f t="array" ref="H26">IFERROR(VLOOKUP(Visits[[#This Row],[VISIT_ID]],J_A_visits!A:Q,COLUMN(J_A_visits!Q:Q),0),"")</f>
        <v/>
      </c>
      <c r="I26" s="30">
        <f t="array" ref="I26">IFERROR(VLOOKUP(Visits[[#This Row],[VISIT_ID]],J_A_visits!$A:$O,COLUMN(J_A_visits!G:G),0),"")</f>
        <v/>
      </c>
      <c r="J26" s="37">
        <f t="array" ref="J26">IFERROR(VLOOKUP(Visits[[#This Row],[VISIT_ID]],J_A_visits!$A:$O,COLUMN(J_A_visits!H:H),0),"")</f>
        <v/>
      </c>
      <c r="K26" s="30">
        <f t="array" ref="K26">IFERROR(VLOOKUP(Visits[[#This Row],[VISIT_ID]],J_A_visits!$A:$O,COLUMN(J_A_visits!I:I),0),"")</f>
        <v/>
      </c>
      <c r="L26" s="37">
        <f t="array" ref="L26">IFERROR(VLOOKUP(Visits[[#This Row],[VISIT_ID]],J_A_visits!$A:$O,COLUMN(J_A_visits!J:J),0),"")</f>
        <v/>
      </c>
      <c r="M26" s="37">
        <f t="array" ref="M26">IFERROR(VLOOKUP(Visits[[#This Row],[VISIT_ID]],J_A_visits!$A:$O,COLUMN(J_A_visits!K:K),0),"")</f>
        <v/>
      </c>
      <c r="N26" s="37">
        <f t="array" ref="N26">IFERROR(VLOOKUP(Visits[[#This Row],[VISIT_ID]],J_A_visits!$A:$O,COLUMN(J_A_visits!L:L),0),"")</f>
        <v/>
      </c>
      <c r="O26" s="37">
        <f t="array" ref="O26">IFERROR(VLOOKUP(Visits[[#This Row],[VISIT_ID]],J_A_visits!$A:$O,COLUMN(J_A_visits!M:M),0),"")</f>
        <v/>
      </c>
      <c r="P26" s="37">
        <f>IFERROR(1-(Visits[[#This Row],[QUOTE_PRICE]]/Visits[[#This Row],[INITIAL_PRICE]]),"")</f>
        <v/>
      </c>
      <c r="Q26" s="36">
        <f t="array" ref="Q26">IFERROR(VLOOKUP(Visits[[#This Row],[VISIT_ID]],J_A_visits!$A:$O,COLUMN(J_A_visits!N:N),0),"")</f>
        <v/>
      </c>
      <c r="R26" s="30">
        <f t="array" ref="R26">IFERROR(VLOOKUP(Visits[[#This Row],[VISIT_ID]],J_A_visits!$A:$O,COLUMN(J_A_visits!N:N),0),"")</f>
        <v/>
      </c>
      <c r="S26" s="30">
        <f>IF(Visits[[#This Row],[VISIT_ID]]="","",COUNTIF(Table3[VISIT_ID],Visits[[#This Row],[VISIT_ID]]))</f>
        <v/>
      </c>
      <c r="T26" s="38">
        <f t="array" ref="T26">IFERROR(TIMEVALUE(MID(VLOOKUP(Visits[[#This Row],[VISIT_ID]],J_A_visits!A:O,COLUMN(J_A_visits!E:E),0),12,8))-(7/24),"")</f>
        <v/>
      </c>
      <c r="U26" s="38">
        <f t="array" ref="U26">IFERROR(
    MOD(TIMEVALUE(MID(VLOOKUP(Visits[[#This Row],[VISIT_ID]],J_A_visits!A:O,COLUMN(J_A_visits!F:F),0),12,8)) - (7/24), 1),
"")</f>
        <v/>
      </c>
      <c r="V26" s="38">
        <f>IF(_xlfn.MINIFS(Table3[CLOCK_IN],Table3[VISIT_ID],Visits[[#This Row],[VISIT_ID]])=0,"",_xlfn.MINIFS(Table3[CLOCK_IN],Table3[VISIT_ID],Visits[[#This Row],[VISIT_ID]]))</f>
        <v/>
      </c>
      <c r="W26" s="38">
        <f>IF(_xlfn.MAXIFS(Table3[CLOCK_OUT],Table3[VISIT_ID],Visits[[#This Row],[VISIT_ID]])=0,"",_xlfn.MAXIFS(Table3[CLOCK_OUT],Table3[VISIT_ID],Visits[[#This Row],[VISIT_ID]]))</f>
        <v/>
      </c>
      <c r="X26" s="20">
        <f>IFERROR((Visits[[#This Row],[SCH_END]]-Visits[[#This Row],[SCH_START]])*24,"")</f>
        <v/>
      </c>
      <c r="Y26" s="20">
        <f>IFERROR((Visits[[#This Row],[ACT_END]]-Visits[[#This Row],[ACT_START]])*24,"")</f>
        <v/>
      </c>
      <c r="Z26" s="37">
        <f>IFERROR(Visits[[#This Row],[INVOICE_PRICE]]*Parameters!$B$2+Parameters!$B$3,"")</f>
        <v/>
      </c>
      <c r="AA26" s="39">
        <f>IFERROR((Parameters!$B$6/Parameters!$C$6)*Visits[[#This Row],[EXP_DURATION]],"")</f>
        <v/>
      </c>
      <c r="AB26" s="39">
        <f>IFERROR((Parameters!$B$6/Parameters!$C$6)*Visits[[#This Row],[ACT_DURATION]],"")</f>
        <v/>
      </c>
      <c r="AC26" s="37">
        <f>IF(Visits[[#This Row],[VISIT_ID]]="","",Parameters!$B$7/Parameters!$C$7)</f>
        <v/>
      </c>
      <c r="AD26" s="38" t="n"/>
      <c r="AE26" s="37">
        <f t="array" ref="AE26">IFERROR(Visits[[#This Row],[EXP_DURATION]]*Table6[Average],"")</f>
        <v/>
      </c>
      <c r="AF26" s="39">
        <f>IFERROR(IF(Visits[[#This Row],[VISIT_ID]]="","",SUMIF(Table3[VISIT_ID],Visits[[#This Row],[VISIT_ID]],Table3[TOTAL_COST])),"")</f>
        <v/>
      </c>
    </row>
    <row r="27">
      <c r="A27" s="30">
        <f>IF(J_A_visits!A27="","",J_A_visits!A27)</f>
        <v/>
      </c>
      <c r="B27" s="30">
        <f t="array" ref="B27">IFERROR(VLOOKUP(Visits[[#This Row],[VISIT_ID]],J_A_visits!A:O,COLUMN(J_A_visits!B:B),0),"")</f>
        <v/>
      </c>
      <c r="C27" s="30">
        <f t="array" ref="C27">IFERROR(VLOOKUP(Visits[[#This Row],[VISIT_ID]],J_A_visits!A:O,COLUMN(J_A_visits!C:C),0),"")</f>
        <v/>
      </c>
      <c r="D27" s="30">
        <f t="array" ref="D27">IFERROR(VLOOKUP(Visits[[#This Row],[VISIT_ID]],J_A_visits!A:O,COLUMN(J_A_visits!D:D),0),"")</f>
        <v/>
      </c>
      <c r="E27" s="6">
        <f t="array" ref="E27">IFERROR(DATEVALUE(LEFT(VLOOKUP(Visits[[#This Row],[VISIT_ID]],J_A_visits!A:O,COLUMN(J_A_visits!E:E),0),10)),"")</f>
        <v/>
      </c>
      <c r="F27" s="6">
        <f>IFERROR(TEXT(Visits[[#This Row],[DATE]],"YYYY-MM"),"")</f>
        <v/>
      </c>
      <c r="G27" s="6">
        <f t="array" ref="G27">IFERROR(VLOOKUP(Visits[[#This Row],[VISIT_ID]],J_A_visits!A:P,COLUMN(J_A_visits!P:P),0),"")</f>
        <v/>
      </c>
      <c r="H27" s="6">
        <f t="array" ref="H27">IFERROR(VLOOKUP(Visits[[#This Row],[VISIT_ID]],J_A_visits!A:Q,COLUMN(J_A_visits!Q:Q),0),"")</f>
        <v/>
      </c>
      <c r="I27" s="30">
        <f t="array" ref="I27">IFERROR(VLOOKUP(Visits[[#This Row],[VISIT_ID]],J_A_visits!$A:$O,COLUMN(J_A_visits!G:G),0),"")</f>
        <v/>
      </c>
      <c r="J27" s="37">
        <f t="array" ref="J27">IFERROR(VLOOKUP(Visits[[#This Row],[VISIT_ID]],J_A_visits!$A:$O,COLUMN(J_A_visits!H:H),0),"")</f>
        <v/>
      </c>
      <c r="K27" s="30">
        <f t="array" ref="K27">IFERROR(VLOOKUP(Visits[[#This Row],[VISIT_ID]],J_A_visits!$A:$O,COLUMN(J_A_visits!I:I),0),"")</f>
        <v/>
      </c>
      <c r="L27" s="37">
        <f t="array" ref="L27">IFERROR(VLOOKUP(Visits[[#This Row],[VISIT_ID]],J_A_visits!$A:$O,COLUMN(J_A_visits!J:J),0),"")</f>
        <v/>
      </c>
      <c r="M27" s="37">
        <f t="array" ref="M27">IFERROR(VLOOKUP(Visits[[#This Row],[VISIT_ID]],J_A_visits!$A:$O,COLUMN(J_A_visits!K:K),0),"")</f>
        <v/>
      </c>
      <c r="N27" s="37">
        <f t="array" ref="N27">IFERROR(VLOOKUP(Visits[[#This Row],[VISIT_ID]],J_A_visits!$A:$O,COLUMN(J_A_visits!L:L),0),"")</f>
        <v/>
      </c>
      <c r="O27" s="37">
        <f t="array" ref="O27">IFERROR(VLOOKUP(Visits[[#This Row],[VISIT_ID]],J_A_visits!$A:$O,COLUMN(J_A_visits!M:M),0),"")</f>
        <v/>
      </c>
      <c r="P27" s="37">
        <f>IFERROR(1-(Visits[[#This Row],[QUOTE_PRICE]]/Visits[[#This Row],[INITIAL_PRICE]]),"")</f>
        <v/>
      </c>
      <c r="Q27" s="36">
        <f t="array" ref="Q27">IFERROR(VLOOKUP(Visits[[#This Row],[VISIT_ID]],J_A_visits!$A:$O,COLUMN(J_A_visits!N:N),0),"")</f>
        <v/>
      </c>
      <c r="R27" s="30">
        <f t="array" ref="R27">IFERROR(VLOOKUP(Visits[[#This Row],[VISIT_ID]],J_A_visits!$A:$O,COLUMN(J_A_visits!N:N),0),"")</f>
        <v/>
      </c>
      <c r="S27" s="30">
        <f>IF(Visits[[#This Row],[VISIT_ID]]="","",COUNTIF(Table3[VISIT_ID],Visits[[#This Row],[VISIT_ID]]))</f>
        <v/>
      </c>
      <c r="T27" s="38">
        <f t="array" ref="T27">IFERROR(TIMEVALUE(MID(VLOOKUP(Visits[[#This Row],[VISIT_ID]],J_A_visits!A:O,COLUMN(J_A_visits!E:E),0),12,8))-(7/24),"")</f>
        <v/>
      </c>
      <c r="U27" s="38">
        <f t="array" ref="U27">IFERROR(
    MOD(TIMEVALUE(MID(VLOOKUP(Visits[[#This Row],[VISIT_ID]],J_A_visits!A:O,COLUMN(J_A_visits!F:F),0),12,8)) - (7/24), 1),
"")</f>
        <v/>
      </c>
      <c r="V27" s="38">
        <f>IF(_xlfn.MINIFS(Table3[CLOCK_IN],Table3[VISIT_ID],Visits[[#This Row],[VISIT_ID]])=0,"",_xlfn.MINIFS(Table3[CLOCK_IN],Table3[VISIT_ID],Visits[[#This Row],[VISIT_ID]]))</f>
        <v/>
      </c>
      <c r="W27" s="38">
        <f>IF(_xlfn.MAXIFS(Table3[CLOCK_OUT],Table3[VISIT_ID],Visits[[#This Row],[VISIT_ID]])=0,"",_xlfn.MAXIFS(Table3[CLOCK_OUT],Table3[VISIT_ID],Visits[[#This Row],[VISIT_ID]]))</f>
        <v/>
      </c>
      <c r="X27" s="20">
        <f>IFERROR((Visits[[#This Row],[SCH_END]]-Visits[[#This Row],[SCH_START]])*24,"")</f>
        <v/>
      </c>
      <c r="Y27" s="20">
        <f>IFERROR((Visits[[#This Row],[ACT_END]]-Visits[[#This Row],[ACT_START]])*24,"")</f>
        <v/>
      </c>
      <c r="Z27" s="37">
        <f>IFERROR(Visits[[#This Row],[INVOICE_PRICE]]*Parameters!$B$2+Parameters!$B$3,"")</f>
        <v/>
      </c>
      <c r="AA27" s="39">
        <f>IFERROR((Parameters!$B$6/Parameters!$C$6)*Visits[[#This Row],[EXP_DURATION]],"")</f>
        <v/>
      </c>
      <c r="AB27" s="39">
        <f>IFERROR((Parameters!$B$6/Parameters!$C$6)*Visits[[#This Row],[ACT_DURATION]],"")</f>
        <v/>
      </c>
      <c r="AC27" s="37">
        <f>IF(Visits[[#This Row],[VISIT_ID]]="","",Parameters!$B$7/Parameters!$C$7)</f>
        <v/>
      </c>
      <c r="AD27" s="38" t="n"/>
      <c r="AE27" s="37">
        <f t="array" ref="AE27">IFERROR(Visits[[#This Row],[EXP_DURATION]]*Table6[Average],"")</f>
        <v/>
      </c>
      <c r="AF27" s="39">
        <f>IFERROR(IF(Visits[[#This Row],[VISIT_ID]]="","",SUMIF(Table3[VISIT_ID],Visits[[#This Row],[VISIT_ID]],Table3[TOTAL_COST])),"")</f>
        <v/>
      </c>
    </row>
    <row r="28">
      <c r="A28" s="30">
        <f>IF(J_A_visits!A28="","",J_A_visits!A28)</f>
        <v/>
      </c>
      <c r="B28" s="30">
        <f t="array" ref="B28">IFERROR(VLOOKUP(Visits[[#This Row],[VISIT_ID]],J_A_visits!A:O,COLUMN(J_A_visits!B:B),0),"")</f>
        <v/>
      </c>
      <c r="C28" s="30">
        <f t="array" ref="C28">IFERROR(VLOOKUP(Visits[[#This Row],[VISIT_ID]],J_A_visits!A:O,COLUMN(J_A_visits!C:C),0),"")</f>
        <v/>
      </c>
      <c r="D28" s="30">
        <f t="array" ref="D28">IFERROR(VLOOKUP(Visits[[#This Row],[VISIT_ID]],J_A_visits!A:O,COLUMN(J_A_visits!D:D),0),"")</f>
        <v/>
      </c>
      <c r="E28" s="6">
        <f t="array" ref="E28">IFERROR(DATEVALUE(LEFT(VLOOKUP(Visits[[#This Row],[VISIT_ID]],J_A_visits!A:O,COLUMN(J_A_visits!E:E),0),10)),"")</f>
        <v/>
      </c>
      <c r="F28" s="6">
        <f>IFERROR(TEXT(Visits[[#This Row],[DATE]],"YYYY-MM"),"")</f>
        <v/>
      </c>
      <c r="G28" s="6">
        <f t="array" ref="G28">IFERROR(VLOOKUP(Visits[[#This Row],[VISIT_ID]],J_A_visits!A:P,COLUMN(J_A_visits!P:P),0),"")</f>
        <v/>
      </c>
      <c r="H28" s="6">
        <f t="array" ref="H28">IFERROR(VLOOKUP(Visits[[#This Row],[VISIT_ID]],J_A_visits!A:Q,COLUMN(J_A_visits!Q:Q),0),"")</f>
        <v/>
      </c>
      <c r="I28" s="30">
        <f t="array" ref="I28">IFERROR(VLOOKUP(Visits[[#This Row],[VISIT_ID]],J_A_visits!$A:$O,COLUMN(J_A_visits!G:G),0),"")</f>
        <v/>
      </c>
      <c r="J28" s="37">
        <f t="array" ref="J28">IFERROR(VLOOKUP(Visits[[#This Row],[VISIT_ID]],J_A_visits!$A:$O,COLUMN(J_A_visits!H:H),0),"")</f>
        <v/>
      </c>
      <c r="K28" s="30">
        <f t="array" ref="K28">IFERROR(VLOOKUP(Visits[[#This Row],[VISIT_ID]],J_A_visits!$A:$O,COLUMN(J_A_visits!I:I),0),"")</f>
        <v/>
      </c>
      <c r="L28" s="37">
        <f t="array" ref="L28">IFERROR(VLOOKUP(Visits[[#This Row],[VISIT_ID]],J_A_visits!$A:$O,COLUMN(J_A_visits!J:J),0),"")</f>
        <v/>
      </c>
      <c r="M28" s="37">
        <f t="array" ref="M28">IFERROR(VLOOKUP(Visits[[#This Row],[VISIT_ID]],J_A_visits!$A:$O,COLUMN(J_A_visits!K:K),0),"")</f>
        <v/>
      </c>
      <c r="N28" s="37">
        <f t="array" ref="N28">IFERROR(VLOOKUP(Visits[[#This Row],[VISIT_ID]],J_A_visits!$A:$O,COLUMN(J_A_visits!L:L),0),"")</f>
        <v/>
      </c>
      <c r="O28" s="37">
        <f t="array" ref="O28">IFERROR(VLOOKUP(Visits[[#This Row],[VISIT_ID]],J_A_visits!$A:$O,COLUMN(J_A_visits!M:M),0),"")</f>
        <v/>
      </c>
      <c r="P28" s="37">
        <f>IFERROR(1-(Visits[[#This Row],[QUOTE_PRICE]]/Visits[[#This Row],[INITIAL_PRICE]]),"")</f>
        <v/>
      </c>
      <c r="Q28" s="36">
        <f t="array" ref="Q28">IFERROR(VLOOKUP(Visits[[#This Row],[VISIT_ID]],J_A_visits!$A:$O,COLUMN(J_A_visits!N:N),0),"")</f>
        <v/>
      </c>
      <c r="R28" s="30">
        <f t="array" ref="R28">IFERROR(VLOOKUP(Visits[[#This Row],[VISIT_ID]],J_A_visits!$A:$O,COLUMN(J_A_visits!N:N),0),"")</f>
        <v/>
      </c>
      <c r="S28" s="30">
        <f>IF(Visits[[#This Row],[VISIT_ID]]="","",COUNTIF(Table3[VISIT_ID],Visits[[#This Row],[VISIT_ID]]))</f>
        <v/>
      </c>
      <c r="T28" s="38">
        <f t="array" ref="T28">IFERROR(TIMEVALUE(MID(VLOOKUP(Visits[[#This Row],[VISIT_ID]],J_A_visits!A:O,COLUMN(J_A_visits!E:E),0),12,8))-(7/24),"")</f>
        <v/>
      </c>
      <c r="U28" s="38">
        <f t="array" ref="U28">IFERROR(
    MOD(TIMEVALUE(MID(VLOOKUP(Visits[[#This Row],[VISIT_ID]],J_A_visits!A:O,COLUMN(J_A_visits!F:F),0),12,8)) - (7/24), 1),
"")</f>
        <v/>
      </c>
      <c r="V28" s="38">
        <f>IF(_xlfn.MINIFS(Table3[CLOCK_IN],Table3[VISIT_ID],Visits[[#This Row],[VISIT_ID]])=0,"",_xlfn.MINIFS(Table3[CLOCK_IN],Table3[VISIT_ID],Visits[[#This Row],[VISIT_ID]]))</f>
        <v/>
      </c>
      <c r="W28" s="38">
        <f>IF(_xlfn.MAXIFS(Table3[CLOCK_OUT],Table3[VISIT_ID],Visits[[#This Row],[VISIT_ID]])=0,"",_xlfn.MAXIFS(Table3[CLOCK_OUT],Table3[VISIT_ID],Visits[[#This Row],[VISIT_ID]]))</f>
        <v/>
      </c>
      <c r="X28" s="20">
        <f>IFERROR((Visits[[#This Row],[SCH_END]]-Visits[[#This Row],[SCH_START]])*24,"")</f>
        <v/>
      </c>
      <c r="Y28" s="20">
        <f>IFERROR((Visits[[#This Row],[ACT_END]]-Visits[[#This Row],[ACT_START]])*24,"")</f>
        <v/>
      </c>
      <c r="Z28" s="37">
        <f>IFERROR(Visits[[#This Row],[INVOICE_PRICE]]*Parameters!$B$2+Parameters!$B$3,"")</f>
        <v/>
      </c>
      <c r="AA28" s="39">
        <f>IFERROR((Parameters!$B$6/Parameters!$C$6)*Visits[[#This Row],[EXP_DURATION]],"")</f>
        <v/>
      </c>
      <c r="AB28" s="39">
        <f>IFERROR((Parameters!$B$6/Parameters!$C$6)*Visits[[#This Row],[ACT_DURATION]],"")</f>
        <v/>
      </c>
      <c r="AC28" s="37">
        <f>IF(Visits[[#This Row],[VISIT_ID]]="","",Parameters!$B$7/Parameters!$C$7)</f>
        <v/>
      </c>
      <c r="AD28" s="38" t="n"/>
      <c r="AE28" s="37">
        <f t="array" ref="AE28">IFERROR(Visits[[#This Row],[EXP_DURATION]]*Table6[Average],"")</f>
        <v/>
      </c>
      <c r="AF28" s="39">
        <f>IFERROR(IF(Visits[[#This Row],[VISIT_ID]]="","",SUMIF(Table3[VISIT_ID],Visits[[#This Row],[VISIT_ID]],Table3[TOTAL_COST])),"")</f>
        <v/>
      </c>
    </row>
    <row r="29">
      <c r="A29" s="30">
        <f>IF(J_A_visits!A29="","",J_A_visits!A29)</f>
        <v/>
      </c>
      <c r="B29" s="30">
        <f t="array" ref="B29">IFERROR(VLOOKUP(Visits[[#This Row],[VISIT_ID]],J_A_visits!A:O,COLUMN(J_A_visits!B:B),0),"")</f>
        <v/>
      </c>
      <c r="C29" s="30">
        <f t="array" ref="C29">IFERROR(VLOOKUP(Visits[[#This Row],[VISIT_ID]],J_A_visits!A:O,COLUMN(J_A_visits!C:C),0),"")</f>
        <v/>
      </c>
      <c r="D29" s="30">
        <f t="array" ref="D29">IFERROR(VLOOKUP(Visits[[#This Row],[VISIT_ID]],J_A_visits!A:O,COLUMN(J_A_visits!D:D),0),"")</f>
        <v/>
      </c>
      <c r="E29" s="6">
        <f t="array" ref="E29">IFERROR(DATEVALUE(LEFT(VLOOKUP(Visits[[#This Row],[VISIT_ID]],J_A_visits!A:O,COLUMN(J_A_visits!E:E),0),10)),"")</f>
        <v/>
      </c>
      <c r="F29" s="6">
        <f>IFERROR(TEXT(Visits[[#This Row],[DATE]],"YYYY-MM"),"")</f>
        <v/>
      </c>
      <c r="G29" s="6">
        <f t="array" ref="G29">IFERROR(VLOOKUP(Visits[[#This Row],[VISIT_ID]],J_A_visits!A:P,COLUMN(J_A_visits!P:P),0),"")</f>
        <v/>
      </c>
      <c r="H29" s="6">
        <f t="array" ref="H29">IFERROR(VLOOKUP(Visits[[#This Row],[VISIT_ID]],J_A_visits!A:Q,COLUMN(J_A_visits!Q:Q),0),"")</f>
        <v/>
      </c>
      <c r="I29" s="30">
        <f t="array" ref="I29">IFERROR(VLOOKUP(Visits[[#This Row],[VISIT_ID]],J_A_visits!$A:$O,COLUMN(J_A_visits!G:G),0),"")</f>
        <v/>
      </c>
      <c r="J29" s="37">
        <f t="array" ref="J29">IFERROR(VLOOKUP(Visits[[#This Row],[VISIT_ID]],J_A_visits!$A:$O,COLUMN(J_A_visits!H:H),0),"")</f>
        <v/>
      </c>
      <c r="K29" s="30">
        <f t="array" ref="K29">IFERROR(VLOOKUP(Visits[[#This Row],[VISIT_ID]],J_A_visits!$A:$O,COLUMN(J_A_visits!I:I),0),"")</f>
        <v/>
      </c>
      <c r="L29" s="37">
        <f t="array" ref="L29">IFERROR(VLOOKUP(Visits[[#This Row],[VISIT_ID]],J_A_visits!$A:$O,COLUMN(J_A_visits!J:J),0),"")</f>
        <v/>
      </c>
      <c r="M29" s="37">
        <f t="array" ref="M29">IFERROR(VLOOKUP(Visits[[#This Row],[VISIT_ID]],J_A_visits!$A:$O,COLUMN(J_A_visits!K:K),0),"")</f>
        <v/>
      </c>
      <c r="N29" s="37">
        <f t="array" ref="N29">IFERROR(VLOOKUP(Visits[[#This Row],[VISIT_ID]],J_A_visits!$A:$O,COLUMN(J_A_visits!L:L),0),"")</f>
        <v/>
      </c>
      <c r="O29" s="37">
        <f t="array" ref="O29">IFERROR(VLOOKUP(Visits[[#This Row],[VISIT_ID]],J_A_visits!$A:$O,COLUMN(J_A_visits!M:M),0),"")</f>
        <v/>
      </c>
      <c r="P29" s="37">
        <f>IFERROR(1-(Visits[[#This Row],[QUOTE_PRICE]]/Visits[[#This Row],[INITIAL_PRICE]]),"")</f>
        <v/>
      </c>
      <c r="Q29" s="36">
        <f t="array" ref="Q29">IFERROR(VLOOKUP(Visits[[#This Row],[VISIT_ID]],J_A_visits!$A:$O,COLUMN(J_A_visits!N:N),0),"")</f>
        <v/>
      </c>
      <c r="R29" s="30">
        <f t="array" ref="R29">IFERROR(VLOOKUP(Visits[[#This Row],[VISIT_ID]],J_A_visits!$A:$O,COLUMN(J_A_visits!N:N),0),"")</f>
        <v/>
      </c>
      <c r="S29" s="30">
        <f>IF(Visits[[#This Row],[VISIT_ID]]="","",COUNTIF(Table3[VISIT_ID],Visits[[#This Row],[VISIT_ID]]))</f>
        <v/>
      </c>
      <c r="T29" s="38">
        <f t="array" ref="T29">IFERROR(TIMEVALUE(MID(VLOOKUP(Visits[[#This Row],[VISIT_ID]],J_A_visits!A:O,COLUMN(J_A_visits!E:E),0),12,8))-(7/24),"")</f>
        <v/>
      </c>
      <c r="U29" s="38">
        <f t="array" ref="U29">IFERROR(
    MOD(TIMEVALUE(MID(VLOOKUP(Visits[[#This Row],[VISIT_ID]],J_A_visits!A:O,COLUMN(J_A_visits!F:F),0),12,8)) - (7/24), 1),
"")</f>
        <v/>
      </c>
      <c r="V29" s="38">
        <f>IF(_xlfn.MINIFS(Table3[CLOCK_IN],Table3[VISIT_ID],Visits[[#This Row],[VISIT_ID]])=0,"",_xlfn.MINIFS(Table3[CLOCK_IN],Table3[VISIT_ID],Visits[[#This Row],[VISIT_ID]]))</f>
        <v/>
      </c>
      <c r="W29" s="38">
        <f>IF(_xlfn.MAXIFS(Table3[CLOCK_OUT],Table3[VISIT_ID],Visits[[#This Row],[VISIT_ID]])=0,"",_xlfn.MAXIFS(Table3[CLOCK_OUT],Table3[VISIT_ID],Visits[[#This Row],[VISIT_ID]]))</f>
        <v/>
      </c>
      <c r="X29" s="20">
        <f>IFERROR((Visits[[#This Row],[SCH_END]]-Visits[[#This Row],[SCH_START]])*24,"")</f>
        <v/>
      </c>
      <c r="Y29" s="20">
        <f>IFERROR((Visits[[#This Row],[ACT_END]]-Visits[[#This Row],[ACT_START]])*24,"")</f>
        <v/>
      </c>
      <c r="Z29" s="37">
        <f>IFERROR(Visits[[#This Row],[INVOICE_PRICE]]*Parameters!$B$2+Parameters!$B$3,"")</f>
        <v/>
      </c>
      <c r="AA29" s="39">
        <f>IFERROR((Parameters!$B$6/Parameters!$C$6)*Visits[[#This Row],[EXP_DURATION]],"")</f>
        <v/>
      </c>
      <c r="AB29" s="39">
        <f>IFERROR((Parameters!$B$6/Parameters!$C$6)*Visits[[#This Row],[ACT_DURATION]],"")</f>
        <v/>
      </c>
      <c r="AC29" s="37">
        <f>IF(Visits[[#This Row],[VISIT_ID]]="","",Parameters!$B$7/Parameters!$C$7)</f>
        <v/>
      </c>
      <c r="AD29" s="38" t="n"/>
      <c r="AE29" s="37">
        <f t="array" ref="AE29">IFERROR(Visits[[#This Row],[EXP_DURATION]]*Table6[Average],"")</f>
        <v/>
      </c>
      <c r="AF29" s="39">
        <f>IFERROR(IF(Visits[[#This Row],[VISIT_ID]]="","",SUMIF(Table3[VISIT_ID],Visits[[#This Row],[VISIT_ID]],Table3[TOTAL_COST])),"")</f>
        <v/>
      </c>
    </row>
    <row r="30">
      <c r="A30" s="30">
        <f>IF(J_A_visits!A30="","",J_A_visits!A30)</f>
        <v/>
      </c>
      <c r="B30" s="30">
        <f t="array" ref="B30">IFERROR(VLOOKUP(Visits[[#This Row],[VISIT_ID]],J_A_visits!A:O,COLUMN(J_A_visits!B:B),0),"")</f>
        <v/>
      </c>
      <c r="C30" s="30">
        <f t="array" ref="C30">IFERROR(VLOOKUP(Visits[[#This Row],[VISIT_ID]],J_A_visits!A:O,COLUMN(J_A_visits!C:C),0),"")</f>
        <v/>
      </c>
      <c r="D30" s="30">
        <f t="array" ref="D30">IFERROR(VLOOKUP(Visits[[#This Row],[VISIT_ID]],J_A_visits!A:O,COLUMN(J_A_visits!D:D),0),"")</f>
        <v/>
      </c>
      <c r="E30" s="6">
        <f t="array" ref="E30">IFERROR(DATEVALUE(LEFT(VLOOKUP(Visits[[#This Row],[VISIT_ID]],J_A_visits!A:O,COLUMN(J_A_visits!E:E),0),10)),"")</f>
        <v/>
      </c>
      <c r="F30" s="6">
        <f>IFERROR(TEXT(Visits[[#This Row],[DATE]],"YYYY-MM"),"")</f>
        <v/>
      </c>
      <c r="G30" s="6">
        <f t="array" ref="G30">IFERROR(VLOOKUP(Visits[[#This Row],[VISIT_ID]],J_A_visits!A:P,COLUMN(J_A_visits!P:P),0),"")</f>
        <v/>
      </c>
      <c r="H30" s="6">
        <f t="array" ref="H30">IFERROR(VLOOKUP(Visits[[#This Row],[VISIT_ID]],J_A_visits!A:Q,COLUMN(J_A_visits!Q:Q),0),"")</f>
        <v/>
      </c>
      <c r="I30" s="30">
        <f t="array" ref="I30">IFERROR(VLOOKUP(Visits[[#This Row],[VISIT_ID]],J_A_visits!$A:$O,COLUMN(J_A_visits!G:G),0),"")</f>
        <v/>
      </c>
      <c r="J30" s="37">
        <f t="array" ref="J30">IFERROR(VLOOKUP(Visits[[#This Row],[VISIT_ID]],J_A_visits!$A:$O,COLUMN(J_A_visits!H:H),0),"")</f>
        <v/>
      </c>
      <c r="K30" s="30">
        <f t="array" ref="K30">IFERROR(VLOOKUP(Visits[[#This Row],[VISIT_ID]],J_A_visits!$A:$O,COLUMN(J_A_visits!I:I),0),"")</f>
        <v/>
      </c>
      <c r="L30" s="37">
        <f t="array" ref="L30">IFERROR(VLOOKUP(Visits[[#This Row],[VISIT_ID]],J_A_visits!$A:$O,COLUMN(J_A_visits!J:J),0),"")</f>
        <v/>
      </c>
      <c r="M30" s="37">
        <f t="array" ref="M30">IFERROR(VLOOKUP(Visits[[#This Row],[VISIT_ID]],J_A_visits!$A:$O,COLUMN(J_A_visits!K:K),0),"")</f>
        <v/>
      </c>
      <c r="N30" s="37">
        <f t="array" ref="N30">IFERROR(VLOOKUP(Visits[[#This Row],[VISIT_ID]],J_A_visits!$A:$O,COLUMN(J_A_visits!L:L),0),"")</f>
        <v/>
      </c>
      <c r="O30" s="37">
        <f t="array" ref="O30">IFERROR(VLOOKUP(Visits[[#This Row],[VISIT_ID]],J_A_visits!$A:$O,COLUMN(J_A_visits!M:M),0),"")</f>
        <v/>
      </c>
      <c r="P30" s="37">
        <f>IFERROR(1-(Visits[[#This Row],[QUOTE_PRICE]]/Visits[[#This Row],[INITIAL_PRICE]]),"")</f>
        <v/>
      </c>
      <c r="Q30" s="36">
        <f t="array" ref="Q30">IFERROR(VLOOKUP(Visits[[#This Row],[VISIT_ID]],J_A_visits!$A:$O,COLUMN(J_A_visits!N:N),0),"")</f>
        <v/>
      </c>
      <c r="R30" s="30">
        <f t="array" ref="R30">IFERROR(VLOOKUP(Visits[[#This Row],[VISIT_ID]],J_A_visits!$A:$O,COLUMN(J_A_visits!N:N),0),"")</f>
        <v/>
      </c>
      <c r="S30" s="30">
        <f>IF(Visits[[#This Row],[VISIT_ID]]="","",COUNTIF(Table3[VISIT_ID],Visits[[#This Row],[VISIT_ID]]))</f>
        <v/>
      </c>
      <c r="T30" s="38">
        <f t="array" ref="T30">IFERROR(TIMEVALUE(MID(VLOOKUP(Visits[[#This Row],[VISIT_ID]],J_A_visits!A:O,COLUMN(J_A_visits!E:E),0),12,8))-(7/24),"")</f>
        <v/>
      </c>
      <c r="U30" s="38">
        <f t="array" ref="U30">IFERROR(
    MOD(TIMEVALUE(MID(VLOOKUP(Visits[[#This Row],[VISIT_ID]],J_A_visits!A:O,COLUMN(J_A_visits!F:F),0),12,8)) - (7/24), 1),
"")</f>
        <v/>
      </c>
      <c r="V30" s="38">
        <f>IF(_xlfn.MINIFS(Table3[CLOCK_IN],Table3[VISIT_ID],Visits[[#This Row],[VISIT_ID]])=0,"",_xlfn.MINIFS(Table3[CLOCK_IN],Table3[VISIT_ID],Visits[[#This Row],[VISIT_ID]]))</f>
        <v/>
      </c>
      <c r="W30" s="38">
        <f>IF(_xlfn.MAXIFS(Table3[CLOCK_OUT],Table3[VISIT_ID],Visits[[#This Row],[VISIT_ID]])=0,"",_xlfn.MAXIFS(Table3[CLOCK_OUT],Table3[VISIT_ID],Visits[[#This Row],[VISIT_ID]]))</f>
        <v/>
      </c>
      <c r="X30" s="20">
        <f>IFERROR((Visits[[#This Row],[SCH_END]]-Visits[[#This Row],[SCH_START]])*24,"")</f>
        <v/>
      </c>
      <c r="Y30" s="20">
        <f>IFERROR((Visits[[#This Row],[ACT_END]]-Visits[[#This Row],[ACT_START]])*24,"")</f>
        <v/>
      </c>
      <c r="Z30" s="37">
        <f>IFERROR(Visits[[#This Row],[INVOICE_PRICE]]*Parameters!$B$2+Parameters!$B$3,"")</f>
        <v/>
      </c>
      <c r="AA30" s="39">
        <f>IFERROR((Parameters!$B$6/Parameters!$C$6)*Visits[[#This Row],[EXP_DURATION]],"")</f>
        <v/>
      </c>
      <c r="AB30" s="39">
        <f>IFERROR((Parameters!$B$6/Parameters!$C$6)*Visits[[#This Row],[ACT_DURATION]],"")</f>
        <v/>
      </c>
      <c r="AC30" s="37">
        <f>IF(Visits[[#This Row],[VISIT_ID]]="","",Parameters!$B$7/Parameters!$C$7)</f>
        <v/>
      </c>
      <c r="AD30" s="38" t="n"/>
      <c r="AE30" s="37">
        <f t="array" ref="AE30">IFERROR(Visits[[#This Row],[EXP_DURATION]]*Table6[Average],"")</f>
        <v/>
      </c>
      <c r="AF30" s="39">
        <f>IFERROR(IF(Visits[[#This Row],[VISIT_ID]]="","",SUMIF(Table3[VISIT_ID],Visits[[#This Row],[VISIT_ID]],Table3[TOTAL_COST])),"")</f>
        <v/>
      </c>
    </row>
    <row r="31">
      <c r="A31" s="30">
        <f>IF(J_A_visits!A31="","",J_A_visits!A31)</f>
        <v/>
      </c>
      <c r="B31" s="30">
        <f t="array" ref="B31">IFERROR(VLOOKUP(Visits[[#This Row],[VISIT_ID]],J_A_visits!A:O,COLUMN(J_A_visits!B:B),0),"")</f>
        <v/>
      </c>
      <c r="C31" s="30">
        <f t="array" ref="C31">IFERROR(VLOOKUP(Visits[[#This Row],[VISIT_ID]],J_A_visits!A:O,COLUMN(J_A_visits!C:C),0),"")</f>
        <v/>
      </c>
      <c r="D31" s="30">
        <f t="array" ref="D31">IFERROR(VLOOKUP(Visits[[#This Row],[VISIT_ID]],J_A_visits!A:O,COLUMN(J_A_visits!D:D),0),"")</f>
        <v/>
      </c>
      <c r="E31" s="6">
        <f t="array" ref="E31">IFERROR(DATEVALUE(LEFT(VLOOKUP(Visits[[#This Row],[VISIT_ID]],J_A_visits!A:O,COLUMN(J_A_visits!E:E),0),10)),"")</f>
        <v/>
      </c>
      <c r="F31" s="6">
        <f>IFERROR(TEXT(Visits[[#This Row],[DATE]],"YYYY-MM"),"")</f>
        <v/>
      </c>
      <c r="G31" s="6">
        <f t="array" ref="G31">IFERROR(VLOOKUP(Visits[[#This Row],[VISIT_ID]],J_A_visits!A:P,COLUMN(J_A_visits!P:P),0),"")</f>
        <v/>
      </c>
      <c r="H31" s="6">
        <f t="array" ref="H31">IFERROR(VLOOKUP(Visits[[#This Row],[VISIT_ID]],J_A_visits!A:Q,COLUMN(J_A_visits!Q:Q),0),"")</f>
        <v/>
      </c>
      <c r="I31" s="30">
        <f t="array" ref="I31">IFERROR(VLOOKUP(Visits[[#This Row],[VISIT_ID]],J_A_visits!$A:$O,COLUMN(J_A_visits!G:G),0),"")</f>
        <v/>
      </c>
      <c r="J31" s="37">
        <f t="array" ref="J31">IFERROR(VLOOKUP(Visits[[#This Row],[VISIT_ID]],J_A_visits!$A:$O,COLUMN(J_A_visits!H:H),0),"")</f>
        <v/>
      </c>
      <c r="K31" s="30">
        <f t="array" ref="K31">IFERROR(VLOOKUP(Visits[[#This Row],[VISIT_ID]],J_A_visits!$A:$O,COLUMN(J_A_visits!I:I),0),"")</f>
        <v/>
      </c>
      <c r="L31" s="37">
        <f t="array" ref="L31">IFERROR(VLOOKUP(Visits[[#This Row],[VISIT_ID]],J_A_visits!$A:$O,COLUMN(J_A_visits!J:J),0),"")</f>
        <v/>
      </c>
      <c r="M31" s="37">
        <f t="array" ref="M31">IFERROR(VLOOKUP(Visits[[#This Row],[VISIT_ID]],J_A_visits!$A:$O,COLUMN(J_A_visits!K:K),0),"")</f>
        <v/>
      </c>
      <c r="N31" s="37">
        <f t="array" ref="N31">IFERROR(VLOOKUP(Visits[[#This Row],[VISIT_ID]],J_A_visits!$A:$O,COLUMN(J_A_visits!L:L),0),"")</f>
        <v/>
      </c>
      <c r="O31" s="37">
        <f t="array" ref="O31">IFERROR(VLOOKUP(Visits[[#This Row],[VISIT_ID]],J_A_visits!$A:$O,COLUMN(J_A_visits!M:M),0),"")</f>
        <v/>
      </c>
      <c r="P31" s="37">
        <f>IFERROR(1-(Visits[[#This Row],[QUOTE_PRICE]]/Visits[[#This Row],[INITIAL_PRICE]]),"")</f>
        <v/>
      </c>
      <c r="Q31" s="36">
        <f t="array" ref="Q31">IFERROR(VLOOKUP(Visits[[#This Row],[VISIT_ID]],J_A_visits!$A:$O,COLUMN(J_A_visits!N:N),0),"")</f>
        <v/>
      </c>
      <c r="R31" s="30">
        <f t="array" ref="R31">IFERROR(VLOOKUP(Visits[[#This Row],[VISIT_ID]],J_A_visits!$A:$O,COLUMN(J_A_visits!N:N),0),"")</f>
        <v/>
      </c>
      <c r="S31" s="30">
        <f>IF(Visits[[#This Row],[VISIT_ID]]="","",COUNTIF(Table3[VISIT_ID],Visits[[#This Row],[VISIT_ID]]))</f>
        <v/>
      </c>
      <c r="T31" s="38">
        <f t="array" ref="T31">IFERROR(TIMEVALUE(MID(VLOOKUP(Visits[[#This Row],[VISIT_ID]],J_A_visits!A:O,COLUMN(J_A_visits!E:E),0),12,8))-(7/24),"")</f>
        <v/>
      </c>
      <c r="U31" s="38">
        <f t="array" ref="U31">IFERROR(
    MOD(TIMEVALUE(MID(VLOOKUP(Visits[[#This Row],[VISIT_ID]],J_A_visits!A:O,COLUMN(J_A_visits!F:F),0),12,8)) - (7/24), 1),
"")</f>
        <v/>
      </c>
      <c r="V31" s="38">
        <f>IF(_xlfn.MINIFS(Table3[CLOCK_IN],Table3[VISIT_ID],Visits[[#This Row],[VISIT_ID]])=0,"",_xlfn.MINIFS(Table3[CLOCK_IN],Table3[VISIT_ID],Visits[[#This Row],[VISIT_ID]]))</f>
        <v/>
      </c>
      <c r="W31" s="38">
        <f>IF(_xlfn.MAXIFS(Table3[CLOCK_OUT],Table3[VISIT_ID],Visits[[#This Row],[VISIT_ID]])=0,"",_xlfn.MAXIFS(Table3[CLOCK_OUT],Table3[VISIT_ID],Visits[[#This Row],[VISIT_ID]]))</f>
        <v/>
      </c>
      <c r="X31" s="20">
        <f>IFERROR((Visits[[#This Row],[SCH_END]]-Visits[[#This Row],[SCH_START]])*24,"")</f>
        <v/>
      </c>
      <c r="Y31" s="20">
        <f>IFERROR((Visits[[#This Row],[ACT_END]]-Visits[[#This Row],[ACT_START]])*24,"")</f>
        <v/>
      </c>
      <c r="Z31" s="37">
        <f>IFERROR(Visits[[#This Row],[INVOICE_PRICE]]*Parameters!$B$2+Parameters!$B$3,"")</f>
        <v/>
      </c>
      <c r="AA31" s="39">
        <f>IFERROR((Parameters!$B$6/Parameters!$C$6)*Visits[[#This Row],[EXP_DURATION]],"")</f>
        <v/>
      </c>
      <c r="AB31" s="39">
        <f>IFERROR((Parameters!$B$6/Parameters!$C$6)*Visits[[#This Row],[ACT_DURATION]],"")</f>
        <v/>
      </c>
      <c r="AC31" s="37">
        <f>IF(Visits[[#This Row],[VISIT_ID]]="","",Parameters!$B$7/Parameters!$C$7)</f>
        <v/>
      </c>
      <c r="AD31" s="38" t="n"/>
      <c r="AE31" s="37">
        <f t="array" ref="AE31">IFERROR(Visits[[#This Row],[EXP_DURATION]]*Table6[Average],"")</f>
        <v/>
      </c>
      <c r="AF31" s="39">
        <f>IFERROR(IF(Visits[[#This Row],[VISIT_ID]]="","",SUMIF(Table3[VISIT_ID],Visits[[#This Row],[VISIT_ID]],Table3[TOTAL_COST])),"")</f>
        <v/>
      </c>
    </row>
    <row r="32">
      <c r="A32" s="30">
        <f>IF(J_A_visits!A32="","",J_A_visits!A32)</f>
        <v/>
      </c>
      <c r="B32" s="30">
        <f t="array" ref="B32">IFERROR(VLOOKUP(Visits[[#This Row],[VISIT_ID]],J_A_visits!A:O,COLUMN(J_A_visits!B:B),0),"")</f>
        <v/>
      </c>
      <c r="C32" s="30">
        <f t="array" ref="C32">IFERROR(VLOOKUP(Visits[[#This Row],[VISIT_ID]],J_A_visits!A:O,COLUMN(J_A_visits!C:C),0),"")</f>
        <v/>
      </c>
      <c r="D32" s="30">
        <f t="array" ref="D32">IFERROR(VLOOKUP(Visits[[#This Row],[VISIT_ID]],J_A_visits!A:O,COLUMN(J_A_visits!D:D),0),"")</f>
        <v/>
      </c>
      <c r="E32" s="6">
        <f t="array" ref="E32">IFERROR(DATEVALUE(LEFT(VLOOKUP(Visits[[#This Row],[VISIT_ID]],J_A_visits!A:O,COLUMN(J_A_visits!E:E),0),10)),"")</f>
        <v/>
      </c>
      <c r="F32" s="6">
        <f>IFERROR(TEXT(Visits[[#This Row],[DATE]],"YYYY-MM"),"")</f>
        <v/>
      </c>
      <c r="G32" s="6">
        <f t="array" ref="G32">IFERROR(VLOOKUP(Visits[[#This Row],[VISIT_ID]],J_A_visits!A:P,COLUMN(J_A_visits!P:P),0),"")</f>
        <v/>
      </c>
      <c r="H32" s="6">
        <f t="array" ref="H32">IFERROR(VLOOKUP(Visits[[#This Row],[VISIT_ID]],J_A_visits!A:Q,COLUMN(J_A_visits!Q:Q),0),"")</f>
        <v/>
      </c>
      <c r="I32" s="30">
        <f t="array" ref="I32">IFERROR(VLOOKUP(Visits[[#This Row],[VISIT_ID]],J_A_visits!$A:$O,COLUMN(J_A_visits!G:G),0),"")</f>
        <v/>
      </c>
      <c r="J32" s="37">
        <f t="array" ref="J32">IFERROR(VLOOKUP(Visits[[#This Row],[VISIT_ID]],J_A_visits!$A:$O,COLUMN(J_A_visits!H:H),0),"")</f>
        <v/>
      </c>
      <c r="K32" s="30">
        <f t="array" ref="K32">IFERROR(VLOOKUP(Visits[[#This Row],[VISIT_ID]],J_A_visits!$A:$O,COLUMN(J_A_visits!I:I),0),"")</f>
        <v/>
      </c>
      <c r="L32" s="37">
        <f t="array" ref="L32">IFERROR(VLOOKUP(Visits[[#This Row],[VISIT_ID]],J_A_visits!$A:$O,COLUMN(J_A_visits!J:J),0),"")</f>
        <v/>
      </c>
      <c r="M32" s="37">
        <f t="array" ref="M32">IFERROR(VLOOKUP(Visits[[#This Row],[VISIT_ID]],J_A_visits!$A:$O,COLUMN(J_A_visits!K:K),0),"")</f>
        <v/>
      </c>
      <c r="N32" s="37">
        <f t="array" ref="N32">IFERROR(VLOOKUP(Visits[[#This Row],[VISIT_ID]],J_A_visits!$A:$O,COLUMN(J_A_visits!L:L),0),"")</f>
        <v/>
      </c>
      <c r="O32" s="37">
        <f t="array" ref="O32">IFERROR(VLOOKUP(Visits[[#This Row],[VISIT_ID]],J_A_visits!$A:$O,COLUMN(J_A_visits!M:M),0),"")</f>
        <v/>
      </c>
      <c r="P32" s="37">
        <f>IFERROR(1-(Visits[[#This Row],[QUOTE_PRICE]]/Visits[[#This Row],[INITIAL_PRICE]]),"")</f>
        <v/>
      </c>
      <c r="Q32" s="36">
        <f t="array" ref="Q32">IFERROR(VLOOKUP(Visits[[#This Row],[VISIT_ID]],J_A_visits!$A:$O,COLUMN(J_A_visits!N:N),0),"")</f>
        <v/>
      </c>
      <c r="R32" s="30">
        <f t="array" ref="R32">IFERROR(VLOOKUP(Visits[[#This Row],[VISIT_ID]],J_A_visits!$A:$O,COLUMN(J_A_visits!N:N),0),"")</f>
        <v/>
      </c>
      <c r="S32" s="30">
        <f>IF(Visits[[#This Row],[VISIT_ID]]="","",COUNTIF(Table3[VISIT_ID],Visits[[#This Row],[VISIT_ID]]))</f>
        <v/>
      </c>
      <c r="T32" s="38">
        <f t="array" ref="T32">IFERROR(TIMEVALUE(MID(VLOOKUP(Visits[[#This Row],[VISIT_ID]],J_A_visits!A:O,COLUMN(J_A_visits!E:E),0),12,8))-(7/24),"")</f>
        <v/>
      </c>
      <c r="U32" s="38">
        <f t="array" ref="U32">IFERROR(
    MOD(TIMEVALUE(MID(VLOOKUP(Visits[[#This Row],[VISIT_ID]],J_A_visits!A:O,COLUMN(J_A_visits!F:F),0),12,8)) - (7/24), 1),
"")</f>
        <v/>
      </c>
      <c r="V32" s="38">
        <f>IF(_xlfn.MINIFS(Table3[CLOCK_IN],Table3[VISIT_ID],Visits[[#This Row],[VISIT_ID]])=0,"",_xlfn.MINIFS(Table3[CLOCK_IN],Table3[VISIT_ID],Visits[[#This Row],[VISIT_ID]]))</f>
        <v/>
      </c>
      <c r="W32" s="38">
        <f>IF(_xlfn.MAXIFS(Table3[CLOCK_OUT],Table3[VISIT_ID],Visits[[#This Row],[VISIT_ID]])=0,"",_xlfn.MAXIFS(Table3[CLOCK_OUT],Table3[VISIT_ID],Visits[[#This Row],[VISIT_ID]]))</f>
        <v/>
      </c>
      <c r="X32" s="20">
        <f>IFERROR((Visits[[#This Row],[SCH_END]]-Visits[[#This Row],[SCH_START]])*24,"")</f>
        <v/>
      </c>
      <c r="Y32" s="20">
        <f>IFERROR((Visits[[#This Row],[ACT_END]]-Visits[[#This Row],[ACT_START]])*24,"")</f>
        <v/>
      </c>
      <c r="Z32" s="37">
        <f>IFERROR(Visits[[#This Row],[INVOICE_PRICE]]*Parameters!$B$2+Parameters!$B$3,"")</f>
        <v/>
      </c>
      <c r="AA32" s="39">
        <f>IFERROR((Parameters!$B$6/Parameters!$C$6)*Visits[[#This Row],[EXP_DURATION]],"")</f>
        <v/>
      </c>
      <c r="AB32" s="39">
        <f>IFERROR((Parameters!$B$6/Parameters!$C$6)*Visits[[#This Row],[ACT_DURATION]],"")</f>
        <v/>
      </c>
      <c r="AC32" s="37">
        <f>IF(Visits[[#This Row],[VISIT_ID]]="","",Parameters!$B$7/Parameters!$C$7)</f>
        <v/>
      </c>
      <c r="AD32" s="38" t="n"/>
      <c r="AE32" s="37">
        <f t="array" ref="AE32">IFERROR(Visits[[#This Row],[EXP_DURATION]]*Table6[Average],"")</f>
        <v/>
      </c>
      <c r="AF32" s="39">
        <f>IFERROR(IF(Visits[[#This Row],[VISIT_ID]]="","",SUMIF(Table3[VISIT_ID],Visits[[#This Row],[VISIT_ID]],Table3[TOTAL_COST])),"")</f>
        <v/>
      </c>
    </row>
    <row r="33">
      <c r="A33" s="30">
        <f>IF(J_A_visits!A33="","",J_A_visits!A33)</f>
        <v/>
      </c>
      <c r="B33" s="30">
        <f t="array" ref="B33">IFERROR(VLOOKUP(Visits[[#This Row],[VISIT_ID]],J_A_visits!A:O,COLUMN(J_A_visits!B:B),0),"")</f>
        <v/>
      </c>
      <c r="C33" s="30">
        <f t="array" ref="C33">IFERROR(VLOOKUP(Visits[[#This Row],[VISIT_ID]],J_A_visits!A:O,COLUMN(J_A_visits!C:C),0),"")</f>
        <v/>
      </c>
      <c r="D33" s="30">
        <f t="array" ref="D33">IFERROR(VLOOKUP(Visits[[#This Row],[VISIT_ID]],J_A_visits!A:O,COLUMN(J_A_visits!D:D),0),"")</f>
        <v/>
      </c>
      <c r="E33" s="6">
        <f t="array" ref="E33">IFERROR(DATEVALUE(LEFT(VLOOKUP(Visits[[#This Row],[VISIT_ID]],J_A_visits!A:O,COLUMN(J_A_visits!E:E),0),10)),"")</f>
        <v/>
      </c>
      <c r="F33" s="6">
        <f>IFERROR(TEXT(Visits[[#This Row],[DATE]],"YYYY-MM"),"")</f>
        <v/>
      </c>
      <c r="G33" s="6">
        <f t="array" ref="G33">IFERROR(VLOOKUP(Visits[[#This Row],[VISIT_ID]],J_A_visits!A:P,COLUMN(J_A_visits!P:P),0),"")</f>
        <v/>
      </c>
      <c r="H33" s="6">
        <f t="array" ref="H33">IFERROR(VLOOKUP(Visits[[#This Row],[VISIT_ID]],J_A_visits!A:Q,COLUMN(J_A_visits!Q:Q),0),"")</f>
        <v/>
      </c>
      <c r="I33" s="30">
        <f t="array" ref="I33">IFERROR(VLOOKUP(Visits[[#This Row],[VISIT_ID]],J_A_visits!$A:$O,COLUMN(J_A_visits!G:G),0),"")</f>
        <v/>
      </c>
      <c r="J33" s="37">
        <f t="array" ref="J33">IFERROR(VLOOKUP(Visits[[#This Row],[VISIT_ID]],J_A_visits!$A:$O,COLUMN(J_A_visits!H:H),0),"")</f>
        <v/>
      </c>
      <c r="K33" s="30">
        <f t="array" ref="K33">IFERROR(VLOOKUP(Visits[[#This Row],[VISIT_ID]],J_A_visits!$A:$O,COLUMN(J_A_visits!I:I),0),"")</f>
        <v/>
      </c>
      <c r="L33" s="37">
        <f t="array" ref="L33">IFERROR(VLOOKUP(Visits[[#This Row],[VISIT_ID]],J_A_visits!$A:$O,COLUMN(J_A_visits!J:J),0),"")</f>
        <v/>
      </c>
      <c r="M33" s="37">
        <f t="array" ref="M33">IFERROR(VLOOKUP(Visits[[#This Row],[VISIT_ID]],J_A_visits!$A:$O,COLUMN(J_A_visits!K:K),0),"")</f>
        <v/>
      </c>
      <c r="N33" s="37">
        <f t="array" ref="N33">IFERROR(VLOOKUP(Visits[[#This Row],[VISIT_ID]],J_A_visits!$A:$O,COLUMN(J_A_visits!L:L),0),"")</f>
        <v/>
      </c>
      <c r="O33" s="37">
        <f t="array" ref="O33">IFERROR(VLOOKUP(Visits[[#This Row],[VISIT_ID]],J_A_visits!$A:$O,COLUMN(J_A_visits!M:M),0),"")</f>
        <v/>
      </c>
      <c r="P33" s="37">
        <f>IFERROR(1-(Visits[[#This Row],[QUOTE_PRICE]]/Visits[[#This Row],[INITIAL_PRICE]]),"")</f>
        <v/>
      </c>
      <c r="Q33" s="36">
        <f t="array" ref="Q33">IFERROR(VLOOKUP(Visits[[#This Row],[VISIT_ID]],J_A_visits!$A:$O,COLUMN(J_A_visits!N:N),0),"")</f>
        <v/>
      </c>
      <c r="R33" s="30">
        <f t="array" ref="R33">IFERROR(VLOOKUP(Visits[[#This Row],[VISIT_ID]],J_A_visits!$A:$O,COLUMN(J_A_visits!N:N),0),"")</f>
        <v/>
      </c>
      <c r="S33" s="30">
        <f>IF(Visits[[#This Row],[VISIT_ID]]="","",COUNTIF(Table3[VISIT_ID],Visits[[#This Row],[VISIT_ID]]))</f>
        <v/>
      </c>
      <c r="T33" s="38">
        <f t="array" ref="T33">IFERROR(TIMEVALUE(MID(VLOOKUP(Visits[[#This Row],[VISIT_ID]],J_A_visits!A:O,COLUMN(J_A_visits!E:E),0),12,8))-(7/24),"")</f>
        <v/>
      </c>
      <c r="U33" s="38">
        <f t="array" ref="U33">IFERROR(
    MOD(TIMEVALUE(MID(VLOOKUP(Visits[[#This Row],[VISIT_ID]],J_A_visits!A:O,COLUMN(J_A_visits!F:F),0),12,8)) - (7/24), 1),
"")</f>
        <v/>
      </c>
      <c r="V33" s="38">
        <f>IF(_xlfn.MINIFS(Table3[CLOCK_IN],Table3[VISIT_ID],Visits[[#This Row],[VISIT_ID]])=0,"",_xlfn.MINIFS(Table3[CLOCK_IN],Table3[VISIT_ID],Visits[[#This Row],[VISIT_ID]]))</f>
        <v/>
      </c>
      <c r="W33" s="38">
        <f>IF(_xlfn.MAXIFS(Table3[CLOCK_OUT],Table3[VISIT_ID],Visits[[#This Row],[VISIT_ID]])=0,"",_xlfn.MAXIFS(Table3[CLOCK_OUT],Table3[VISIT_ID],Visits[[#This Row],[VISIT_ID]]))</f>
        <v/>
      </c>
      <c r="X33" s="20">
        <f>IFERROR((Visits[[#This Row],[SCH_END]]-Visits[[#This Row],[SCH_START]])*24,"")</f>
        <v/>
      </c>
      <c r="Y33" s="20">
        <f>IFERROR((Visits[[#This Row],[ACT_END]]-Visits[[#This Row],[ACT_START]])*24,"")</f>
        <v/>
      </c>
      <c r="Z33" s="37">
        <f>IFERROR(Visits[[#This Row],[INVOICE_PRICE]]*Parameters!$B$2+Parameters!$B$3,"")</f>
        <v/>
      </c>
      <c r="AA33" s="39">
        <f>IFERROR((Parameters!$B$6/Parameters!$C$6)*Visits[[#This Row],[EXP_DURATION]],"")</f>
        <v/>
      </c>
      <c r="AB33" s="39">
        <f>IFERROR((Parameters!$B$6/Parameters!$C$6)*Visits[[#This Row],[ACT_DURATION]],"")</f>
        <v/>
      </c>
      <c r="AC33" s="37">
        <f>IF(Visits[[#This Row],[VISIT_ID]]="","",Parameters!$B$7/Parameters!$C$7)</f>
        <v/>
      </c>
      <c r="AD33" s="38" t="n"/>
      <c r="AE33" s="37">
        <f t="array" ref="AE33">IFERROR(Visits[[#This Row],[EXP_DURATION]]*Table6[Average],"")</f>
        <v/>
      </c>
      <c r="AF33" s="39">
        <f>IFERROR(IF(Visits[[#This Row],[VISIT_ID]]="","",SUMIF(Table3[VISIT_ID],Visits[[#This Row],[VISIT_ID]],Table3[TOTAL_COST])),"")</f>
        <v/>
      </c>
    </row>
    <row r="34">
      <c r="A34" s="30">
        <f>IF(J_A_visits!A34="","",J_A_visits!A34)</f>
        <v/>
      </c>
      <c r="B34" s="30">
        <f t="array" ref="B34">IFERROR(VLOOKUP(Visits[[#This Row],[VISIT_ID]],J_A_visits!A:O,COLUMN(J_A_visits!B:B),0),"")</f>
        <v/>
      </c>
      <c r="C34" s="30">
        <f t="array" ref="C34">IFERROR(VLOOKUP(Visits[[#This Row],[VISIT_ID]],J_A_visits!A:O,COLUMN(J_A_visits!C:C),0),"")</f>
        <v/>
      </c>
      <c r="D34" s="30">
        <f t="array" ref="D34">IFERROR(VLOOKUP(Visits[[#This Row],[VISIT_ID]],J_A_visits!A:O,COLUMN(J_A_visits!D:D),0),"")</f>
        <v/>
      </c>
      <c r="E34" s="6">
        <f t="array" ref="E34">IFERROR(DATEVALUE(LEFT(VLOOKUP(Visits[[#This Row],[VISIT_ID]],J_A_visits!A:O,COLUMN(J_A_visits!E:E),0),10)),"")</f>
        <v/>
      </c>
      <c r="F34" s="6">
        <f>IFERROR(TEXT(Visits[[#This Row],[DATE]],"YYYY-MM"),"")</f>
        <v/>
      </c>
      <c r="G34" s="6">
        <f t="array" ref="G34">IFERROR(VLOOKUP(Visits[[#This Row],[VISIT_ID]],J_A_visits!A:P,COLUMN(J_A_visits!P:P),0),"")</f>
        <v/>
      </c>
      <c r="H34" s="6">
        <f t="array" ref="H34">IFERROR(VLOOKUP(Visits[[#This Row],[VISIT_ID]],J_A_visits!A:Q,COLUMN(J_A_visits!Q:Q),0),"")</f>
        <v/>
      </c>
      <c r="I34" s="30">
        <f t="array" ref="I34">IFERROR(VLOOKUP(Visits[[#This Row],[VISIT_ID]],J_A_visits!$A:$O,COLUMN(J_A_visits!G:G),0),"")</f>
        <v/>
      </c>
      <c r="J34" s="37">
        <f t="array" ref="J34">IFERROR(VLOOKUP(Visits[[#This Row],[VISIT_ID]],J_A_visits!$A:$O,COLUMN(J_A_visits!H:H),0),"")</f>
        <v/>
      </c>
      <c r="K34" s="30">
        <f t="array" ref="K34">IFERROR(VLOOKUP(Visits[[#This Row],[VISIT_ID]],J_A_visits!$A:$O,COLUMN(J_A_visits!I:I),0),"")</f>
        <v/>
      </c>
      <c r="L34" s="37">
        <f t="array" ref="L34">IFERROR(VLOOKUP(Visits[[#This Row],[VISIT_ID]],J_A_visits!$A:$O,COLUMN(J_A_visits!J:J),0),"")</f>
        <v/>
      </c>
      <c r="M34" s="37">
        <f t="array" ref="M34">IFERROR(VLOOKUP(Visits[[#This Row],[VISIT_ID]],J_A_visits!$A:$O,COLUMN(J_A_visits!K:K),0),"")</f>
        <v/>
      </c>
      <c r="N34" s="37">
        <f t="array" ref="N34">IFERROR(VLOOKUP(Visits[[#This Row],[VISIT_ID]],J_A_visits!$A:$O,COLUMN(J_A_visits!L:L),0),"")</f>
        <v/>
      </c>
      <c r="O34" s="37">
        <f t="array" ref="O34">IFERROR(VLOOKUP(Visits[[#This Row],[VISIT_ID]],J_A_visits!$A:$O,COLUMN(J_A_visits!M:M),0),"")</f>
        <v/>
      </c>
      <c r="P34" s="37">
        <f>IFERROR(1-(Visits[[#This Row],[QUOTE_PRICE]]/Visits[[#This Row],[INITIAL_PRICE]]),"")</f>
        <v/>
      </c>
      <c r="Q34" s="36">
        <f t="array" ref="Q34">IFERROR(VLOOKUP(Visits[[#This Row],[VISIT_ID]],J_A_visits!$A:$O,COLUMN(J_A_visits!N:N),0),"")</f>
        <v/>
      </c>
      <c r="R34" s="30">
        <f t="array" ref="R34">IFERROR(VLOOKUP(Visits[[#This Row],[VISIT_ID]],J_A_visits!$A:$O,COLUMN(J_A_visits!N:N),0),"")</f>
        <v/>
      </c>
      <c r="S34" s="30">
        <f>IF(Visits[[#This Row],[VISIT_ID]]="","",COUNTIF(Table3[VISIT_ID],Visits[[#This Row],[VISIT_ID]]))</f>
        <v/>
      </c>
      <c r="T34" s="38">
        <f t="array" ref="T34">IFERROR(TIMEVALUE(MID(VLOOKUP(Visits[[#This Row],[VISIT_ID]],J_A_visits!A:O,COLUMN(J_A_visits!E:E),0),12,8))-(7/24),"")</f>
        <v/>
      </c>
      <c r="U34" s="38">
        <f t="array" ref="U34">IFERROR(
    MOD(TIMEVALUE(MID(VLOOKUP(Visits[[#This Row],[VISIT_ID]],J_A_visits!A:O,COLUMN(J_A_visits!F:F),0),12,8)) - (7/24), 1),
"")</f>
        <v/>
      </c>
      <c r="V34" s="38">
        <f>IF(_xlfn.MINIFS(Table3[CLOCK_IN],Table3[VISIT_ID],Visits[[#This Row],[VISIT_ID]])=0,"",_xlfn.MINIFS(Table3[CLOCK_IN],Table3[VISIT_ID],Visits[[#This Row],[VISIT_ID]]))</f>
        <v/>
      </c>
      <c r="W34" s="38">
        <f>IF(_xlfn.MAXIFS(Table3[CLOCK_OUT],Table3[VISIT_ID],Visits[[#This Row],[VISIT_ID]])=0,"",_xlfn.MAXIFS(Table3[CLOCK_OUT],Table3[VISIT_ID],Visits[[#This Row],[VISIT_ID]]))</f>
        <v/>
      </c>
      <c r="X34" s="20">
        <f>IFERROR((Visits[[#This Row],[SCH_END]]-Visits[[#This Row],[SCH_START]])*24,"")</f>
        <v/>
      </c>
      <c r="Y34" s="20">
        <f>IFERROR((Visits[[#This Row],[ACT_END]]-Visits[[#This Row],[ACT_START]])*24,"")</f>
        <v/>
      </c>
      <c r="Z34" s="37">
        <f>IFERROR(Visits[[#This Row],[INVOICE_PRICE]]*Parameters!$B$2+Parameters!$B$3,"")</f>
        <v/>
      </c>
      <c r="AA34" s="39">
        <f>IFERROR((Parameters!$B$6/Parameters!$C$6)*Visits[[#This Row],[EXP_DURATION]],"")</f>
        <v/>
      </c>
      <c r="AB34" s="39">
        <f>IFERROR((Parameters!$B$6/Parameters!$C$6)*Visits[[#This Row],[ACT_DURATION]],"")</f>
        <v/>
      </c>
      <c r="AC34" s="37">
        <f>IF(Visits[[#This Row],[VISIT_ID]]="","",Parameters!$B$7/Parameters!$C$7)</f>
        <v/>
      </c>
      <c r="AD34" s="38" t="n"/>
      <c r="AE34" s="37">
        <f t="array" ref="AE34">IFERROR(Visits[[#This Row],[EXP_DURATION]]*Table6[Average],"")</f>
        <v/>
      </c>
      <c r="AF34" s="39">
        <f>IFERROR(IF(Visits[[#This Row],[VISIT_ID]]="","",SUMIF(Table3[VISIT_ID],Visits[[#This Row],[VISIT_ID]],Table3[TOTAL_COST])),"")</f>
        <v/>
      </c>
    </row>
    <row r="35">
      <c r="A35" s="30">
        <f>IF(J_A_visits!A35="","",J_A_visits!A35)</f>
        <v/>
      </c>
      <c r="B35" s="30">
        <f t="array" ref="B35">IFERROR(VLOOKUP(Visits[[#This Row],[VISIT_ID]],J_A_visits!A:O,COLUMN(J_A_visits!B:B),0),"")</f>
        <v/>
      </c>
      <c r="C35" s="30">
        <f t="array" ref="C35">IFERROR(VLOOKUP(Visits[[#This Row],[VISIT_ID]],J_A_visits!A:O,COLUMN(J_A_visits!C:C),0),"")</f>
        <v/>
      </c>
      <c r="D35" s="30">
        <f t="array" ref="D35">IFERROR(VLOOKUP(Visits[[#This Row],[VISIT_ID]],J_A_visits!A:O,COLUMN(J_A_visits!D:D),0),"")</f>
        <v/>
      </c>
      <c r="E35" s="6">
        <f t="array" ref="E35">IFERROR(DATEVALUE(LEFT(VLOOKUP(Visits[[#This Row],[VISIT_ID]],J_A_visits!A:O,COLUMN(J_A_visits!E:E),0),10)),"")</f>
        <v/>
      </c>
      <c r="F35" s="6">
        <f>IFERROR(TEXT(Visits[[#This Row],[DATE]],"YYYY-MM"),"")</f>
        <v/>
      </c>
      <c r="G35" s="6">
        <f t="array" ref="G35">IFERROR(VLOOKUP(Visits[[#This Row],[VISIT_ID]],J_A_visits!A:P,COLUMN(J_A_visits!P:P),0),"")</f>
        <v/>
      </c>
      <c r="H35" s="6">
        <f t="array" ref="H35">IFERROR(VLOOKUP(Visits[[#This Row],[VISIT_ID]],J_A_visits!A:Q,COLUMN(J_A_visits!Q:Q),0),"")</f>
        <v/>
      </c>
      <c r="I35" s="30">
        <f t="array" ref="I35">IFERROR(VLOOKUP(Visits[[#This Row],[VISIT_ID]],J_A_visits!$A:$O,COLUMN(J_A_visits!G:G),0),"")</f>
        <v/>
      </c>
      <c r="J35" s="37">
        <f t="array" ref="J35">IFERROR(VLOOKUP(Visits[[#This Row],[VISIT_ID]],J_A_visits!$A:$O,COLUMN(J_A_visits!H:H),0),"")</f>
        <v/>
      </c>
      <c r="K35" s="30">
        <f t="array" ref="K35">IFERROR(VLOOKUP(Visits[[#This Row],[VISIT_ID]],J_A_visits!$A:$O,COLUMN(J_A_visits!I:I),0),"")</f>
        <v/>
      </c>
      <c r="L35" s="37">
        <f t="array" ref="L35">IFERROR(VLOOKUP(Visits[[#This Row],[VISIT_ID]],J_A_visits!$A:$O,COLUMN(J_A_visits!J:J),0),"")</f>
        <v/>
      </c>
      <c r="M35" s="37">
        <f t="array" ref="M35">IFERROR(VLOOKUP(Visits[[#This Row],[VISIT_ID]],J_A_visits!$A:$O,COLUMN(J_A_visits!K:K),0),"")</f>
        <v/>
      </c>
      <c r="N35" s="37">
        <f t="array" ref="N35">IFERROR(VLOOKUP(Visits[[#This Row],[VISIT_ID]],J_A_visits!$A:$O,COLUMN(J_A_visits!L:L),0),"")</f>
        <v/>
      </c>
      <c r="O35" s="37">
        <f t="array" ref="O35">IFERROR(VLOOKUP(Visits[[#This Row],[VISIT_ID]],J_A_visits!$A:$O,COLUMN(J_A_visits!M:M),0),"")</f>
        <v/>
      </c>
      <c r="P35" s="37">
        <f>IFERROR(1-(Visits[[#This Row],[QUOTE_PRICE]]/Visits[[#This Row],[INITIAL_PRICE]]),"")</f>
        <v/>
      </c>
      <c r="Q35" s="36">
        <f t="array" ref="Q35">IFERROR(VLOOKUP(Visits[[#This Row],[VISIT_ID]],J_A_visits!$A:$O,COLUMN(J_A_visits!N:N),0),"")</f>
        <v/>
      </c>
      <c r="R35" s="30">
        <f t="array" ref="R35">IFERROR(VLOOKUP(Visits[[#This Row],[VISIT_ID]],J_A_visits!$A:$O,COLUMN(J_A_visits!N:N),0),"")</f>
        <v/>
      </c>
      <c r="S35" s="30">
        <f>IF(Visits[[#This Row],[VISIT_ID]]="","",COUNTIF(Table3[VISIT_ID],Visits[[#This Row],[VISIT_ID]]))</f>
        <v/>
      </c>
      <c r="T35" s="38">
        <f t="array" ref="T35">IFERROR(TIMEVALUE(MID(VLOOKUP(Visits[[#This Row],[VISIT_ID]],J_A_visits!A:O,COLUMN(J_A_visits!E:E),0),12,8))-(7/24),"")</f>
        <v/>
      </c>
      <c r="U35" s="38">
        <f t="array" ref="U35">IFERROR(
    MOD(TIMEVALUE(MID(VLOOKUP(Visits[[#This Row],[VISIT_ID]],J_A_visits!A:O,COLUMN(J_A_visits!F:F),0),12,8)) - (7/24), 1),
"")</f>
        <v/>
      </c>
      <c r="V35" s="38">
        <f>IF(_xlfn.MINIFS(Table3[CLOCK_IN],Table3[VISIT_ID],Visits[[#This Row],[VISIT_ID]])=0,"",_xlfn.MINIFS(Table3[CLOCK_IN],Table3[VISIT_ID],Visits[[#This Row],[VISIT_ID]]))</f>
        <v/>
      </c>
      <c r="W35" s="38">
        <f>IF(_xlfn.MAXIFS(Table3[CLOCK_OUT],Table3[VISIT_ID],Visits[[#This Row],[VISIT_ID]])=0,"",_xlfn.MAXIFS(Table3[CLOCK_OUT],Table3[VISIT_ID],Visits[[#This Row],[VISIT_ID]]))</f>
        <v/>
      </c>
      <c r="X35" s="20">
        <f>IFERROR((Visits[[#This Row],[SCH_END]]-Visits[[#This Row],[SCH_START]])*24,"")</f>
        <v/>
      </c>
      <c r="Y35" s="20">
        <f>IFERROR((Visits[[#This Row],[ACT_END]]-Visits[[#This Row],[ACT_START]])*24,"")</f>
        <v/>
      </c>
      <c r="Z35" s="37">
        <f>IFERROR(Visits[[#This Row],[INVOICE_PRICE]]*Parameters!$B$2+Parameters!$B$3,"")</f>
        <v/>
      </c>
      <c r="AA35" s="39">
        <f>IFERROR((Parameters!$B$6/Parameters!$C$6)*Visits[[#This Row],[EXP_DURATION]],"")</f>
        <v/>
      </c>
      <c r="AB35" s="39">
        <f>IFERROR((Parameters!$B$6/Parameters!$C$6)*Visits[[#This Row],[ACT_DURATION]],"")</f>
        <v/>
      </c>
      <c r="AC35" s="37">
        <f>IF(Visits[[#This Row],[VISIT_ID]]="","",Parameters!$B$7/Parameters!$C$7)</f>
        <v/>
      </c>
      <c r="AD35" s="38" t="n"/>
      <c r="AE35" s="37">
        <f t="array" ref="AE35">IFERROR(Visits[[#This Row],[EXP_DURATION]]*Table6[Average],"")</f>
        <v/>
      </c>
      <c r="AF35" s="39">
        <f>IFERROR(IF(Visits[[#This Row],[VISIT_ID]]="","",SUMIF(Table3[VISIT_ID],Visits[[#This Row],[VISIT_ID]],Table3[TOTAL_COST])),"")</f>
        <v/>
      </c>
    </row>
    <row r="36">
      <c r="A36" s="30">
        <f>IF(J_A_visits!A36="","",J_A_visits!A36)</f>
        <v/>
      </c>
      <c r="B36" s="30">
        <f t="array" ref="B36">IFERROR(VLOOKUP(Visits[[#This Row],[VISIT_ID]],J_A_visits!A:O,COLUMN(J_A_visits!B:B),0),"")</f>
        <v/>
      </c>
      <c r="C36" s="30">
        <f t="array" ref="C36">IFERROR(VLOOKUP(Visits[[#This Row],[VISIT_ID]],J_A_visits!A:O,COLUMN(J_A_visits!C:C),0),"")</f>
        <v/>
      </c>
      <c r="D36" s="30">
        <f t="array" ref="D36">IFERROR(VLOOKUP(Visits[[#This Row],[VISIT_ID]],J_A_visits!A:O,COLUMN(J_A_visits!D:D),0),"")</f>
        <v/>
      </c>
      <c r="E36" s="6">
        <f t="array" ref="E36">IFERROR(DATEVALUE(LEFT(VLOOKUP(Visits[[#This Row],[VISIT_ID]],J_A_visits!A:O,COLUMN(J_A_visits!E:E),0),10)),"")</f>
        <v/>
      </c>
      <c r="F36" s="6">
        <f>IFERROR(TEXT(Visits[[#This Row],[DATE]],"YYYY-MM"),"")</f>
        <v/>
      </c>
      <c r="G36" s="6">
        <f t="array" ref="G36">IFERROR(VLOOKUP(Visits[[#This Row],[VISIT_ID]],J_A_visits!A:P,COLUMN(J_A_visits!P:P),0),"")</f>
        <v/>
      </c>
      <c r="H36" s="6">
        <f t="array" ref="H36">IFERROR(VLOOKUP(Visits[[#This Row],[VISIT_ID]],J_A_visits!A:Q,COLUMN(J_A_visits!Q:Q),0),"")</f>
        <v/>
      </c>
      <c r="I36" s="30">
        <f t="array" ref="I36">IFERROR(VLOOKUP(Visits[[#This Row],[VISIT_ID]],J_A_visits!$A:$O,COLUMN(J_A_visits!G:G),0),"")</f>
        <v/>
      </c>
      <c r="J36" s="37">
        <f t="array" ref="J36">IFERROR(VLOOKUP(Visits[[#This Row],[VISIT_ID]],J_A_visits!$A:$O,COLUMN(J_A_visits!H:H),0),"")</f>
        <v/>
      </c>
      <c r="K36" s="30">
        <f t="array" ref="K36">IFERROR(VLOOKUP(Visits[[#This Row],[VISIT_ID]],J_A_visits!$A:$O,COLUMN(J_A_visits!I:I),0),"")</f>
        <v/>
      </c>
      <c r="L36" s="37">
        <f t="array" ref="L36">IFERROR(VLOOKUP(Visits[[#This Row],[VISIT_ID]],J_A_visits!$A:$O,COLUMN(J_A_visits!J:J),0),"")</f>
        <v/>
      </c>
      <c r="M36" s="37">
        <f t="array" ref="M36">IFERROR(VLOOKUP(Visits[[#This Row],[VISIT_ID]],J_A_visits!$A:$O,COLUMN(J_A_visits!K:K),0),"")</f>
        <v/>
      </c>
      <c r="N36" s="37">
        <f t="array" ref="N36">IFERROR(VLOOKUP(Visits[[#This Row],[VISIT_ID]],J_A_visits!$A:$O,COLUMN(J_A_visits!L:L),0),"")</f>
        <v/>
      </c>
      <c r="O36" s="37">
        <f t="array" ref="O36">IFERROR(VLOOKUP(Visits[[#This Row],[VISIT_ID]],J_A_visits!$A:$O,COLUMN(J_A_visits!M:M),0),"")</f>
        <v/>
      </c>
      <c r="P36" s="37">
        <f>IFERROR(1-(Visits[[#This Row],[QUOTE_PRICE]]/Visits[[#This Row],[INITIAL_PRICE]]),"")</f>
        <v/>
      </c>
      <c r="Q36" s="36">
        <f t="array" ref="Q36">IFERROR(VLOOKUP(Visits[[#This Row],[VISIT_ID]],J_A_visits!$A:$O,COLUMN(J_A_visits!N:N),0),"")</f>
        <v/>
      </c>
      <c r="R36" s="30">
        <f t="array" ref="R36">IFERROR(VLOOKUP(Visits[[#This Row],[VISIT_ID]],J_A_visits!$A:$O,COLUMN(J_A_visits!N:N),0),"")</f>
        <v/>
      </c>
      <c r="S36" s="30">
        <f>IF(Visits[[#This Row],[VISIT_ID]]="","",COUNTIF(Table3[VISIT_ID],Visits[[#This Row],[VISIT_ID]]))</f>
        <v/>
      </c>
      <c r="T36" s="38">
        <f t="array" ref="T36">IFERROR(TIMEVALUE(MID(VLOOKUP(Visits[[#This Row],[VISIT_ID]],J_A_visits!A:O,COLUMN(J_A_visits!E:E),0),12,8))-(7/24),"")</f>
        <v/>
      </c>
      <c r="U36" s="38">
        <f t="array" ref="U36">IFERROR(
    MOD(TIMEVALUE(MID(VLOOKUP(Visits[[#This Row],[VISIT_ID]],J_A_visits!A:O,COLUMN(J_A_visits!F:F),0),12,8)) - (7/24), 1),
"")</f>
        <v/>
      </c>
      <c r="V36" s="38">
        <f>IF(_xlfn.MINIFS(Table3[CLOCK_IN],Table3[VISIT_ID],Visits[[#This Row],[VISIT_ID]])=0,"",_xlfn.MINIFS(Table3[CLOCK_IN],Table3[VISIT_ID],Visits[[#This Row],[VISIT_ID]]))</f>
        <v/>
      </c>
      <c r="W36" s="38">
        <f>IF(_xlfn.MAXIFS(Table3[CLOCK_OUT],Table3[VISIT_ID],Visits[[#This Row],[VISIT_ID]])=0,"",_xlfn.MAXIFS(Table3[CLOCK_OUT],Table3[VISIT_ID],Visits[[#This Row],[VISIT_ID]]))</f>
        <v/>
      </c>
      <c r="X36" s="20">
        <f>IFERROR((Visits[[#This Row],[SCH_END]]-Visits[[#This Row],[SCH_START]])*24,"")</f>
        <v/>
      </c>
      <c r="Y36" s="20">
        <f>IFERROR((Visits[[#This Row],[ACT_END]]-Visits[[#This Row],[ACT_START]])*24,"")</f>
        <v/>
      </c>
      <c r="Z36" s="37">
        <f>IFERROR(Visits[[#This Row],[INVOICE_PRICE]]*Parameters!$B$2+Parameters!$B$3,"")</f>
        <v/>
      </c>
      <c r="AA36" s="39">
        <f>IFERROR((Parameters!$B$6/Parameters!$C$6)*Visits[[#This Row],[EXP_DURATION]],"")</f>
        <v/>
      </c>
      <c r="AB36" s="39">
        <f>IFERROR((Parameters!$B$6/Parameters!$C$6)*Visits[[#This Row],[ACT_DURATION]],"")</f>
        <v/>
      </c>
      <c r="AC36" s="37">
        <f>IF(Visits[[#This Row],[VISIT_ID]]="","",Parameters!$B$7/Parameters!$C$7)</f>
        <v/>
      </c>
      <c r="AD36" s="38" t="n"/>
      <c r="AE36" s="37">
        <f t="array" ref="AE36">IFERROR(Visits[[#This Row],[EXP_DURATION]]*Table6[Average],"")</f>
        <v/>
      </c>
      <c r="AF36" s="39">
        <f>IFERROR(IF(Visits[[#This Row],[VISIT_ID]]="","",SUMIF(Table3[VISIT_ID],Visits[[#This Row],[VISIT_ID]],Table3[TOTAL_COST])),"")</f>
        <v/>
      </c>
    </row>
    <row r="37">
      <c r="A37" s="30">
        <f>IF(J_A_visits!A37="","",J_A_visits!A37)</f>
        <v/>
      </c>
      <c r="B37" s="30">
        <f t="array" ref="B37">IFERROR(VLOOKUP(Visits[[#This Row],[VISIT_ID]],J_A_visits!A:O,COLUMN(J_A_visits!B:B),0),"")</f>
        <v/>
      </c>
      <c r="C37" s="30">
        <f t="array" ref="C37">IFERROR(VLOOKUP(Visits[[#This Row],[VISIT_ID]],J_A_visits!A:O,COLUMN(J_A_visits!C:C),0),"")</f>
        <v/>
      </c>
      <c r="D37" s="30">
        <f t="array" ref="D37">IFERROR(VLOOKUP(Visits[[#This Row],[VISIT_ID]],J_A_visits!A:O,COLUMN(J_A_visits!D:D),0),"")</f>
        <v/>
      </c>
      <c r="E37" s="6">
        <f t="array" ref="E37">IFERROR(DATEVALUE(LEFT(VLOOKUP(Visits[[#This Row],[VISIT_ID]],J_A_visits!A:O,COLUMN(J_A_visits!E:E),0),10)),"")</f>
        <v/>
      </c>
      <c r="F37" s="6">
        <f>IFERROR(TEXT(Visits[[#This Row],[DATE]],"YYYY-MM"),"")</f>
        <v/>
      </c>
      <c r="G37" s="6">
        <f t="array" ref="G37">IFERROR(VLOOKUP(Visits[[#This Row],[VISIT_ID]],J_A_visits!A:P,COLUMN(J_A_visits!P:P),0),"")</f>
        <v/>
      </c>
      <c r="H37" s="6">
        <f t="array" ref="H37">IFERROR(VLOOKUP(Visits[[#This Row],[VISIT_ID]],J_A_visits!A:Q,COLUMN(J_A_visits!Q:Q),0),"")</f>
        <v/>
      </c>
      <c r="I37" s="30">
        <f t="array" ref="I37">IFERROR(VLOOKUP(Visits[[#This Row],[VISIT_ID]],J_A_visits!$A:$O,COLUMN(J_A_visits!G:G),0),"")</f>
        <v/>
      </c>
      <c r="J37" s="37">
        <f t="array" ref="J37">IFERROR(VLOOKUP(Visits[[#This Row],[VISIT_ID]],J_A_visits!$A:$O,COLUMN(J_A_visits!H:H),0),"")</f>
        <v/>
      </c>
      <c r="K37" s="30">
        <f t="array" ref="K37">IFERROR(VLOOKUP(Visits[[#This Row],[VISIT_ID]],J_A_visits!$A:$O,COLUMN(J_A_visits!I:I),0),"")</f>
        <v/>
      </c>
      <c r="L37" s="37">
        <f t="array" ref="L37">IFERROR(VLOOKUP(Visits[[#This Row],[VISIT_ID]],J_A_visits!$A:$O,COLUMN(J_A_visits!J:J),0),"")</f>
        <v/>
      </c>
      <c r="M37" s="37">
        <f t="array" ref="M37">IFERROR(VLOOKUP(Visits[[#This Row],[VISIT_ID]],J_A_visits!$A:$O,COLUMN(J_A_visits!K:K),0),"")</f>
        <v/>
      </c>
      <c r="N37" s="37">
        <f t="array" ref="N37">IFERROR(VLOOKUP(Visits[[#This Row],[VISIT_ID]],J_A_visits!$A:$O,COLUMN(J_A_visits!L:L),0),"")</f>
        <v/>
      </c>
      <c r="O37" s="37">
        <f t="array" ref="O37">IFERROR(VLOOKUP(Visits[[#This Row],[VISIT_ID]],J_A_visits!$A:$O,COLUMN(J_A_visits!M:M),0),"")</f>
        <v/>
      </c>
      <c r="P37" s="37">
        <f>IFERROR(1-(Visits[[#This Row],[QUOTE_PRICE]]/Visits[[#This Row],[INITIAL_PRICE]]),"")</f>
        <v/>
      </c>
      <c r="Q37" s="36">
        <f t="array" ref="Q37">IFERROR(VLOOKUP(Visits[[#This Row],[VISIT_ID]],J_A_visits!$A:$O,COLUMN(J_A_visits!N:N),0),"")</f>
        <v/>
      </c>
      <c r="R37" s="30">
        <f t="array" ref="R37">IFERROR(VLOOKUP(Visits[[#This Row],[VISIT_ID]],J_A_visits!$A:$O,COLUMN(J_A_visits!N:N),0),"")</f>
        <v/>
      </c>
      <c r="S37" s="30">
        <f>IF(Visits[[#This Row],[VISIT_ID]]="","",COUNTIF(Table3[VISIT_ID],Visits[[#This Row],[VISIT_ID]]))</f>
        <v/>
      </c>
      <c r="T37" s="38">
        <f t="array" ref="T37">IFERROR(TIMEVALUE(MID(VLOOKUP(Visits[[#This Row],[VISIT_ID]],J_A_visits!A:O,COLUMN(J_A_visits!E:E),0),12,8))-(7/24),"")</f>
        <v/>
      </c>
      <c r="U37" s="38">
        <f t="array" ref="U37">IFERROR(
    MOD(TIMEVALUE(MID(VLOOKUP(Visits[[#This Row],[VISIT_ID]],J_A_visits!A:O,COLUMN(J_A_visits!F:F),0),12,8)) - (7/24), 1),
"")</f>
        <v/>
      </c>
      <c r="V37" s="38">
        <f>IF(_xlfn.MINIFS(Table3[CLOCK_IN],Table3[VISIT_ID],Visits[[#This Row],[VISIT_ID]])=0,"",_xlfn.MINIFS(Table3[CLOCK_IN],Table3[VISIT_ID],Visits[[#This Row],[VISIT_ID]]))</f>
        <v/>
      </c>
      <c r="W37" s="38">
        <f>IF(_xlfn.MAXIFS(Table3[CLOCK_OUT],Table3[VISIT_ID],Visits[[#This Row],[VISIT_ID]])=0,"",_xlfn.MAXIFS(Table3[CLOCK_OUT],Table3[VISIT_ID],Visits[[#This Row],[VISIT_ID]]))</f>
        <v/>
      </c>
      <c r="X37" s="20">
        <f>IFERROR((Visits[[#This Row],[SCH_END]]-Visits[[#This Row],[SCH_START]])*24,"")</f>
        <v/>
      </c>
      <c r="Y37" s="20">
        <f>IFERROR((Visits[[#This Row],[ACT_END]]-Visits[[#This Row],[ACT_START]])*24,"")</f>
        <v/>
      </c>
      <c r="Z37" s="37">
        <f>IFERROR(Visits[[#This Row],[INVOICE_PRICE]]*Parameters!$B$2+Parameters!$B$3,"")</f>
        <v/>
      </c>
      <c r="AA37" s="39">
        <f>IFERROR((Parameters!$B$6/Parameters!$C$6)*Visits[[#This Row],[EXP_DURATION]],"")</f>
        <v/>
      </c>
      <c r="AB37" s="39">
        <f>IFERROR((Parameters!$B$6/Parameters!$C$6)*Visits[[#This Row],[ACT_DURATION]],"")</f>
        <v/>
      </c>
      <c r="AC37" s="37">
        <f>IF(Visits[[#This Row],[VISIT_ID]]="","",Parameters!$B$7/Parameters!$C$7)</f>
        <v/>
      </c>
      <c r="AD37" s="38" t="n"/>
      <c r="AE37" s="37">
        <f t="array" ref="AE37">IFERROR(Visits[[#This Row],[EXP_DURATION]]*Table6[Average],"")</f>
        <v/>
      </c>
      <c r="AF37" s="39">
        <f>IFERROR(IF(Visits[[#This Row],[VISIT_ID]]="","",SUMIF(Table3[VISIT_ID],Visits[[#This Row],[VISIT_ID]],Table3[TOTAL_COST])),"")</f>
        <v/>
      </c>
    </row>
    <row r="38">
      <c r="A38" s="30">
        <f>IF(J_A_visits!A38="","",J_A_visits!A38)</f>
        <v/>
      </c>
      <c r="B38" s="30">
        <f t="array" ref="B38">IFERROR(VLOOKUP(Visits[[#This Row],[VISIT_ID]],J_A_visits!A:O,COLUMN(J_A_visits!B:B),0),"")</f>
        <v/>
      </c>
      <c r="C38" s="30">
        <f t="array" ref="C38">IFERROR(VLOOKUP(Visits[[#This Row],[VISIT_ID]],J_A_visits!A:O,COLUMN(J_A_visits!C:C),0),"")</f>
        <v/>
      </c>
      <c r="D38" s="30">
        <f t="array" ref="D38">IFERROR(VLOOKUP(Visits[[#This Row],[VISIT_ID]],J_A_visits!A:O,COLUMN(J_A_visits!D:D),0),"")</f>
        <v/>
      </c>
      <c r="E38" s="6">
        <f t="array" ref="E38">IFERROR(DATEVALUE(LEFT(VLOOKUP(Visits[[#This Row],[VISIT_ID]],J_A_visits!A:O,COLUMN(J_A_visits!E:E),0),10)),"")</f>
        <v/>
      </c>
      <c r="F38" s="6">
        <f>IFERROR(TEXT(Visits[[#This Row],[DATE]],"YYYY-MM"),"")</f>
        <v/>
      </c>
      <c r="G38" s="6">
        <f t="array" ref="G38">IFERROR(VLOOKUP(Visits[[#This Row],[VISIT_ID]],J_A_visits!A:P,COLUMN(J_A_visits!P:P),0),"")</f>
        <v/>
      </c>
      <c r="H38" s="6">
        <f t="array" ref="H38">IFERROR(VLOOKUP(Visits[[#This Row],[VISIT_ID]],J_A_visits!A:Q,COLUMN(J_A_visits!Q:Q),0),"")</f>
        <v/>
      </c>
      <c r="I38" s="30">
        <f t="array" ref="I38">IFERROR(VLOOKUP(Visits[[#This Row],[VISIT_ID]],J_A_visits!$A:$O,COLUMN(J_A_visits!G:G),0),"")</f>
        <v/>
      </c>
      <c r="J38" s="37">
        <f t="array" ref="J38">IFERROR(VLOOKUP(Visits[[#This Row],[VISIT_ID]],J_A_visits!$A:$O,COLUMN(J_A_visits!H:H),0),"")</f>
        <v/>
      </c>
      <c r="K38" s="30">
        <f t="array" ref="K38">IFERROR(VLOOKUP(Visits[[#This Row],[VISIT_ID]],J_A_visits!$A:$O,COLUMN(J_A_visits!I:I),0),"")</f>
        <v/>
      </c>
      <c r="L38" s="37">
        <f t="array" ref="L38">IFERROR(VLOOKUP(Visits[[#This Row],[VISIT_ID]],J_A_visits!$A:$O,COLUMN(J_A_visits!J:J),0),"")</f>
        <v/>
      </c>
      <c r="M38" s="37">
        <f t="array" ref="M38">IFERROR(VLOOKUP(Visits[[#This Row],[VISIT_ID]],J_A_visits!$A:$O,COLUMN(J_A_visits!K:K),0),"")</f>
        <v/>
      </c>
      <c r="N38" s="37">
        <f t="array" ref="N38">IFERROR(VLOOKUP(Visits[[#This Row],[VISIT_ID]],J_A_visits!$A:$O,COLUMN(J_A_visits!L:L),0),"")</f>
        <v/>
      </c>
      <c r="O38" s="37">
        <f t="array" ref="O38">IFERROR(VLOOKUP(Visits[[#This Row],[VISIT_ID]],J_A_visits!$A:$O,COLUMN(J_A_visits!M:M),0),"")</f>
        <v/>
      </c>
      <c r="P38" s="37">
        <f>IFERROR(1-(Visits[[#This Row],[QUOTE_PRICE]]/Visits[[#This Row],[INITIAL_PRICE]]),"")</f>
        <v/>
      </c>
      <c r="Q38" s="36">
        <f t="array" ref="Q38">IFERROR(VLOOKUP(Visits[[#This Row],[VISIT_ID]],J_A_visits!$A:$O,COLUMN(J_A_visits!N:N),0),"")</f>
        <v/>
      </c>
      <c r="R38" s="30">
        <f t="array" ref="R38">IFERROR(VLOOKUP(Visits[[#This Row],[VISIT_ID]],J_A_visits!$A:$O,COLUMN(J_A_visits!N:N),0),"")</f>
        <v/>
      </c>
      <c r="S38" s="30">
        <f>IF(Visits[[#This Row],[VISIT_ID]]="","",COUNTIF(Table3[VISIT_ID],Visits[[#This Row],[VISIT_ID]]))</f>
        <v/>
      </c>
      <c r="T38" s="38">
        <f t="array" ref="T38">IFERROR(TIMEVALUE(MID(VLOOKUP(Visits[[#This Row],[VISIT_ID]],J_A_visits!A:O,COLUMN(J_A_visits!E:E),0),12,8))-(7/24),"")</f>
        <v/>
      </c>
      <c r="U38" s="38">
        <f t="array" ref="U38">IFERROR(
    MOD(TIMEVALUE(MID(VLOOKUP(Visits[[#This Row],[VISIT_ID]],J_A_visits!A:O,COLUMN(J_A_visits!F:F),0),12,8)) - (7/24), 1),
"")</f>
        <v/>
      </c>
      <c r="V38" s="38">
        <f>IF(_xlfn.MINIFS(Table3[CLOCK_IN],Table3[VISIT_ID],Visits[[#This Row],[VISIT_ID]])=0,"",_xlfn.MINIFS(Table3[CLOCK_IN],Table3[VISIT_ID],Visits[[#This Row],[VISIT_ID]]))</f>
        <v/>
      </c>
      <c r="W38" s="38">
        <f>IF(_xlfn.MAXIFS(Table3[CLOCK_OUT],Table3[VISIT_ID],Visits[[#This Row],[VISIT_ID]])=0,"",_xlfn.MAXIFS(Table3[CLOCK_OUT],Table3[VISIT_ID],Visits[[#This Row],[VISIT_ID]]))</f>
        <v/>
      </c>
      <c r="X38" s="20">
        <f>IFERROR((Visits[[#This Row],[SCH_END]]-Visits[[#This Row],[SCH_START]])*24,"")</f>
        <v/>
      </c>
      <c r="Y38" s="20">
        <f>IFERROR((Visits[[#This Row],[ACT_END]]-Visits[[#This Row],[ACT_START]])*24,"")</f>
        <v/>
      </c>
      <c r="Z38" s="37">
        <f>IFERROR(Visits[[#This Row],[INVOICE_PRICE]]*Parameters!$B$2+Parameters!$B$3,"")</f>
        <v/>
      </c>
      <c r="AA38" s="39">
        <f>IFERROR((Parameters!$B$6/Parameters!$C$6)*Visits[[#This Row],[EXP_DURATION]],"")</f>
        <v/>
      </c>
      <c r="AB38" s="39">
        <f>IFERROR((Parameters!$B$6/Parameters!$C$6)*Visits[[#This Row],[ACT_DURATION]],"")</f>
        <v/>
      </c>
      <c r="AC38" s="37">
        <f>IF(Visits[[#This Row],[VISIT_ID]]="","",Parameters!$B$7/Parameters!$C$7)</f>
        <v/>
      </c>
      <c r="AD38" s="38" t="n"/>
      <c r="AE38" s="37">
        <f t="array" ref="AE38">IFERROR(Visits[[#This Row],[EXP_DURATION]]*Table6[Average],"")</f>
        <v/>
      </c>
      <c r="AF38" s="39">
        <f>IFERROR(IF(Visits[[#This Row],[VISIT_ID]]="","",SUMIF(Table3[VISIT_ID],Visits[[#This Row],[VISIT_ID]],Table3[TOTAL_COST])),"")</f>
        <v/>
      </c>
    </row>
    <row r="39">
      <c r="A39" s="30">
        <f>IF(J_A_visits!A39="","",J_A_visits!A39)</f>
        <v/>
      </c>
      <c r="B39" s="30">
        <f t="array" ref="B39">IFERROR(VLOOKUP(Visits[[#This Row],[VISIT_ID]],J_A_visits!A:O,COLUMN(J_A_visits!B:B),0),"")</f>
        <v/>
      </c>
      <c r="C39" s="30">
        <f t="array" ref="C39">IFERROR(VLOOKUP(Visits[[#This Row],[VISIT_ID]],J_A_visits!A:O,COLUMN(J_A_visits!C:C),0),"")</f>
        <v/>
      </c>
      <c r="D39" s="30">
        <f t="array" ref="D39">IFERROR(VLOOKUP(Visits[[#This Row],[VISIT_ID]],J_A_visits!A:O,COLUMN(J_A_visits!D:D),0),"")</f>
        <v/>
      </c>
      <c r="E39" s="6">
        <f t="array" ref="E39">IFERROR(DATEVALUE(LEFT(VLOOKUP(Visits[[#This Row],[VISIT_ID]],J_A_visits!A:O,COLUMN(J_A_visits!E:E),0),10)),"")</f>
        <v/>
      </c>
      <c r="F39" s="6">
        <f>IFERROR(TEXT(Visits[[#This Row],[DATE]],"YYYY-MM"),"")</f>
        <v/>
      </c>
      <c r="G39" s="6">
        <f t="array" ref="G39">IFERROR(VLOOKUP(Visits[[#This Row],[VISIT_ID]],J_A_visits!A:P,COLUMN(J_A_visits!P:P),0),"")</f>
        <v/>
      </c>
      <c r="H39" s="6">
        <f t="array" ref="H39">IFERROR(VLOOKUP(Visits[[#This Row],[VISIT_ID]],J_A_visits!A:Q,COLUMN(J_A_visits!Q:Q),0),"")</f>
        <v/>
      </c>
      <c r="I39" s="30">
        <f t="array" ref="I39">IFERROR(VLOOKUP(Visits[[#This Row],[VISIT_ID]],J_A_visits!$A:$O,COLUMN(J_A_visits!G:G),0),"")</f>
        <v/>
      </c>
      <c r="J39" s="37">
        <f t="array" ref="J39">IFERROR(VLOOKUP(Visits[[#This Row],[VISIT_ID]],J_A_visits!$A:$O,COLUMN(J_A_visits!H:H),0),"")</f>
        <v/>
      </c>
      <c r="K39" s="30">
        <f t="array" ref="K39">IFERROR(VLOOKUP(Visits[[#This Row],[VISIT_ID]],J_A_visits!$A:$O,COLUMN(J_A_visits!I:I),0),"")</f>
        <v/>
      </c>
      <c r="L39" s="37">
        <f t="array" ref="L39">IFERROR(VLOOKUP(Visits[[#This Row],[VISIT_ID]],J_A_visits!$A:$O,COLUMN(J_A_visits!J:J),0),"")</f>
        <v/>
      </c>
      <c r="M39" s="37">
        <f t="array" ref="M39">IFERROR(VLOOKUP(Visits[[#This Row],[VISIT_ID]],J_A_visits!$A:$O,COLUMN(J_A_visits!K:K),0),"")</f>
        <v/>
      </c>
      <c r="N39" s="37">
        <f t="array" ref="N39">IFERROR(VLOOKUP(Visits[[#This Row],[VISIT_ID]],J_A_visits!$A:$O,COLUMN(J_A_visits!L:L),0),"")</f>
        <v/>
      </c>
      <c r="O39" s="37">
        <f t="array" ref="O39">IFERROR(VLOOKUP(Visits[[#This Row],[VISIT_ID]],J_A_visits!$A:$O,COLUMN(J_A_visits!M:M),0),"")</f>
        <v/>
      </c>
      <c r="P39" s="37">
        <f>IFERROR(1-(Visits[[#This Row],[QUOTE_PRICE]]/Visits[[#This Row],[INITIAL_PRICE]]),"")</f>
        <v/>
      </c>
      <c r="Q39" s="36">
        <f t="array" ref="Q39">IFERROR(VLOOKUP(Visits[[#This Row],[VISIT_ID]],J_A_visits!$A:$O,COLUMN(J_A_visits!N:N),0),"")</f>
        <v/>
      </c>
      <c r="R39" s="30">
        <f t="array" ref="R39">IFERROR(VLOOKUP(Visits[[#This Row],[VISIT_ID]],J_A_visits!$A:$O,COLUMN(J_A_visits!N:N),0),"")</f>
        <v/>
      </c>
      <c r="S39" s="30">
        <f>IF(Visits[[#This Row],[VISIT_ID]]="","",COUNTIF(Table3[VISIT_ID],Visits[[#This Row],[VISIT_ID]]))</f>
        <v/>
      </c>
      <c r="T39" s="38">
        <f t="array" ref="T39">IFERROR(TIMEVALUE(MID(VLOOKUP(Visits[[#This Row],[VISIT_ID]],J_A_visits!A:O,COLUMN(J_A_visits!E:E),0),12,8))-(7/24),"")</f>
        <v/>
      </c>
      <c r="U39" s="38">
        <f t="array" ref="U39">IFERROR(
    MOD(TIMEVALUE(MID(VLOOKUP(Visits[[#This Row],[VISIT_ID]],J_A_visits!A:O,COLUMN(J_A_visits!F:F),0),12,8)) - (7/24), 1),
"")</f>
        <v/>
      </c>
      <c r="V39" s="38">
        <f>IF(_xlfn.MINIFS(Table3[CLOCK_IN],Table3[VISIT_ID],Visits[[#This Row],[VISIT_ID]])=0,"",_xlfn.MINIFS(Table3[CLOCK_IN],Table3[VISIT_ID],Visits[[#This Row],[VISIT_ID]]))</f>
        <v/>
      </c>
      <c r="W39" s="38">
        <f>IF(_xlfn.MAXIFS(Table3[CLOCK_OUT],Table3[VISIT_ID],Visits[[#This Row],[VISIT_ID]])=0,"",_xlfn.MAXIFS(Table3[CLOCK_OUT],Table3[VISIT_ID],Visits[[#This Row],[VISIT_ID]]))</f>
        <v/>
      </c>
      <c r="X39" s="20">
        <f>IFERROR((Visits[[#This Row],[SCH_END]]-Visits[[#This Row],[SCH_START]])*24,"")</f>
        <v/>
      </c>
      <c r="Y39" s="20">
        <f>IFERROR((Visits[[#This Row],[ACT_END]]-Visits[[#This Row],[ACT_START]])*24,"")</f>
        <v/>
      </c>
      <c r="Z39" s="37">
        <f>IFERROR(Visits[[#This Row],[INVOICE_PRICE]]*Parameters!$B$2+Parameters!$B$3,"")</f>
        <v/>
      </c>
      <c r="AA39" s="39">
        <f>IFERROR((Parameters!$B$6/Parameters!$C$6)*Visits[[#This Row],[EXP_DURATION]],"")</f>
        <v/>
      </c>
      <c r="AB39" s="39">
        <f>IFERROR((Parameters!$B$6/Parameters!$C$6)*Visits[[#This Row],[ACT_DURATION]],"")</f>
        <v/>
      </c>
      <c r="AC39" s="37">
        <f>IF(Visits[[#This Row],[VISIT_ID]]="","",Parameters!$B$7/Parameters!$C$7)</f>
        <v/>
      </c>
      <c r="AD39" s="38" t="n"/>
      <c r="AE39" s="37">
        <f t="array" ref="AE39">IFERROR(Visits[[#This Row],[EXP_DURATION]]*Table6[Average],"")</f>
        <v/>
      </c>
      <c r="AF39" s="39">
        <f>IFERROR(IF(Visits[[#This Row],[VISIT_ID]]="","",SUMIF(Table3[VISIT_ID],Visits[[#This Row],[VISIT_ID]],Table3[TOTAL_COST])),"")</f>
        <v/>
      </c>
    </row>
    <row r="40">
      <c r="A40" s="30">
        <f>IF(J_A_visits!A40="","",J_A_visits!A40)</f>
        <v/>
      </c>
      <c r="B40" s="30">
        <f t="array" ref="B40">IFERROR(VLOOKUP(Visits[[#This Row],[VISIT_ID]],J_A_visits!A:O,COLUMN(J_A_visits!B:B),0),"")</f>
        <v/>
      </c>
      <c r="C40" s="30">
        <f t="array" ref="C40">IFERROR(VLOOKUP(Visits[[#This Row],[VISIT_ID]],J_A_visits!A:O,COLUMN(J_A_visits!C:C),0),"")</f>
        <v/>
      </c>
      <c r="D40" s="30">
        <f t="array" ref="D40">IFERROR(VLOOKUP(Visits[[#This Row],[VISIT_ID]],J_A_visits!A:O,COLUMN(J_A_visits!D:D),0),"")</f>
        <v/>
      </c>
      <c r="E40" s="6">
        <f t="array" ref="E40">IFERROR(DATEVALUE(LEFT(VLOOKUP(Visits[[#This Row],[VISIT_ID]],J_A_visits!A:O,COLUMN(J_A_visits!E:E),0),10)),"")</f>
        <v/>
      </c>
      <c r="F40" s="6">
        <f>IFERROR(TEXT(Visits[[#This Row],[DATE]],"YYYY-MM"),"")</f>
        <v/>
      </c>
      <c r="G40" s="6">
        <f t="array" ref="G40">IFERROR(VLOOKUP(Visits[[#This Row],[VISIT_ID]],J_A_visits!A:P,COLUMN(J_A_visits!P:P),0),"")</f>
        <v/>
      </c>
      <c r="H40" s="6">
        <f t="array" ref="H40">IFERROR(VLOOKUP(Visits[[#This Row],[VISIT_ID]],J_A_visits!A:Q,COLUMN(J_A_visits!Q:Q),0),"")</f>
        <v/>
      </c>
      <c r="I40" s="30">
        <f t="array" ref="I40">IFERROR(VLOOKUP(Visits[[#This Row],[VISIT_ID]],J_A_visits!$A:$O,COLUMN(J_A_visits!G:G),0),"")</f>
        <v/>
      </c>
      <c r="J40" s="37">
        <f t="array" ref="J40">IFERROR(VLOOKUP(Visits[[#This Row],[VISIT_ID]],J_A_visits!$A:$O,COLUMN(J_A_visits!H:H),0),"")</f>
        <v/>
      </c>
      <c r="K40" s="30">
        <f t="array" ref="K40">IFERROR(VLOOKUP(Visits[[#This Row],[VISIT_ID]],J_A_visits!$A:$O,COLUMN(J_A_visits!I:I),0),"")</f>
        <v/>
      </c>
      <c r="L40" s="37">
        <f t="array" ref="L40">IFERROR(VLOOKUP(Visits[[#This Row],[VISIT_ID]],J_A_visits!$A:$O,COLUMN(J_A_visits!J:J),0),"")</f>
        <v/>
      </c>
      <c r="M40" s="37">
        <f t="array" ref="M40">IFERROR(VLOOKUP(Visits[[#This Row],[VISIT_ID]],J_A_visits!$A:$O,COLUMN(J_A_visits!K:K),0),"")</f>
        <v/>
      </c>
      <c r="N40" s="37">
        <f t="array" ref="N40">IFERROR(VLOOKUP(Visits[[#This Row],[VISIT_ID]],J_A_visits!$A:$O,COLUMN(J_A_visits!L:L),0),"")</f>
        <v/>
      </c>
      <c r="O40" s="37">
        <f t="array" ref="O40">IFERROR(VLOOKUP(Visits[[#This Row],[VISIT_ID]],J_A_visits!$A:$O,COLUMN(J_A_visits!M:M),0),"")</f>
        <v/>
      </c>
      <c r="P40" s="37">
        <f>IFERROR(1-(Visits[[#This Row],[QUOTE_PRICE]]/Visits[[#This Row],[INITIAL_PRICE]]),"")</f>
        <v/>
      </c>
      <c r="Q40" s="36">
        <f t="array" ref="Q40">IFERROR(VLOOKUP(Visits[[#This Row],[VISIT_ID]],J_A_visits!$A:$O,COLUMN(J_A_visits!N:N),0),"")</f>
        <v/>
      </c>
      <c r="R40" s="30">
        <f t="array" ref="R40">IFERROR(VLOOKUP(Visits[[#This Row],[VISIT_ID]],J_A_visits!$A:$O,COLUMN(J_A_visits!N:N),0),"")</f>
        <v/>
      </c>
      <c r="S40" s="30">
        <f>IF(Visits[[#This Row],[VISIT_ID]]="","",COUNTIF(Table3[VISIT_ID],Visits[[#This Row],[VISIT_ID]]))</f>
        <v/>
      </c>
      <c r="T40" s="38">
        <f t="array" ref="T40">IFERROR(TIMEVALUE(MID(VLOOKUP(Visits[[#This Row],[VISIT_ID]],J_A_visits!A:O,COLUMN(J_A_visits!E:E),0),12,8))-(7/24),"")</f>
        <v/>
      </c>
      <c r="U40" s="38">
        <f t="array" ref="U40">IFERROR(
    MOD(TIMEVALUE(MID(VLOOKUP(Visits[[#This Row],[VISIT_ID]],J_A_visits!A:O,COLUMN(J_A_visits!F:F),0),12,8)) - (7/24), 1),
"")</f>
        <v/>
      </c>
      <c r="V40" s="38">
        <f>IF(_xlfn.MINIFS(Table3[CLOCK_IN],Table3[VISIT_ID],Visits[[#This Row],[VISIT_ID]])=0,"",_xlfn.MINIFS(Table3[CLOCK_IN],Table3[VISIT_ID],Visits[[#This Row],[VISIT_ID]]))</f>
        <v/>
      </c>
      <c r="W40" s="38">
        <f>IF(_xlfn.MAXIFS(Table3[CLOCK_OUT],Table3[VISIT_ID],Visits[[#This Row],[VISIT_ID]])=0,"",_xlfn.MAXIFS(Table3[CLOCK_OUT],Table3[VISIT_ID],Visits[[#This Row],[VISIT_ID]]))</f>
        <v/>
      </c>
      <c r="X40" s="20">
        <f>IFERROR((Visits[[#This Row],[SCH_END]]-Visits[[#This Row],[SCH_START]])*24,"")</f>
        <v/>
      </c>
      <c r="Y40" s="20">
        <f>IFERROR((Visits[[#This Row],[ACT_END]]-Visits[[#This Row],[ACT_START]])*24,"")</f>
        <v/>
      </c>
      <c r="Z40" s="37">
        <f>IFERROR(Visits[[#This Row],[INVOICE_PRICE]]*Parameters!$B$2+Parameters!$B$3,"")</f>
        <v/>
      </c>
      <c r="AA40" s="39">
        <f>IFERROR((Parameters!$B$6/Parameters!$C$6)*Visits[[#This Row],[EXP_DURATION]],"")</f>
        <v/>
      </c>
      <c r="AB40" s="39">
        <f>IFERROR((Parameters!$B$6/Parameters!$C$6)*Visits[[#This Row],[ACT_DURATION]],"")</f>
        <v/>
      </c>
      <c r="AC40" s="37">
        <f>IF(Visits[[#This Row],[VISIT_ID]]="","",Parameters!$B$7/Parameters!$C$7)</f>
        <v/>
      </c>
      <c r="AD40" s="38" t="n"/>
      <c r="AE40" s="37">
        <f t="array" ref="AE40">IFERROR(Visits[[#This Row],[EXP_DURATION]]*Table6[Average],"")</f>
        <v/>
      </c>
      <c r="AF40" s="39">
        <f>IFERROR(IF(Visits[[#This Row],[VISIT_ID]]="","",SUMIF(Table3[VISIT_ID],Visits[[#This Row],[VISIT_ID]],Table3[TOTAL_COST])),"")</f>
        <v/>
      </c>
    </row>
    <row r="41">
      <c r="A41" s="30">
        <f>IF(J_A_visits!A41="","",J_A_visits!A41)</f>
        <v/>
      </c>
      <c r="B41" s="30">
        <f t="array" ref="B41">IFERROR(VLOOKUP(Visits[[#This Row],[VISIT_ID]],J_A_visits!A:O,COLUMN(J_A_visits!B:B),0),"")</f>
        <v/>
      </c>
      <c r="C41" s="30">
        <f t="array" ref="C41">IFERROR(VLOOKUP(Visits[[#This Row],[VISIT_ID]],J_A_visits!A:O,COLUMN(J_A_visits!C:C),0),"")</f>
        <v/>
      </c>
      <c r="D41" s="30">
        <f t="array" ref="D41">IFERROR(VLOOKUP(Visits[[#This Row],[VISIT_ID]],J_A_visits!A:O,COLUMN(J_A_visits!D:D),0),"")</f>
        <v/>
      </c>
      <c r="E41" s="6">
        <f t="array" ref="E41">IFERROR(DATEVALUE(LEFT(VLOOKUP(Visits[[#This Row],[VISIT_ID]],J_A_visits!A:O,COLUMN(J_A_visits!E:E),0),10)),"")</f>
        <v/>
      </c>
      <c r="F41" s="6">
        <f>IFERROR(TEXT(Visits[[#This Row],[DATE]],"YYYY-MM"),"")</f>
        <v/>
      </c>
      <c r="G41" s="6">
        <f t="array" ref="G41">IFERROR(VLOOKUP(Visits[[#This Row],[VISIT_ID]],J_A_visits!A:P,COLUMN(J_A_visits!P:P),0),"")</f>
        <v/>
      </c>
      <c r="H41" s="6">
        <f t="array" ref="H41">IFERROR(VLOOKUP(Visits[[#This Row],[VISIT_ID]],J_A_visits!A:Q,COLUMN(J_A_visits!Q:Q),0),"")</f>
        <v/>
      </c>
      <c r="I41" s="30">
        <f t="array" ref="I41">IFERROR(VLOOKUP(Visits[[#This Row],[VISIT_ID]],J_A_visits!$A:$O,COLUMN(J_A_visits!G:G),0),"")</f>
        <v/>
      </c>
      <c r="J41" s="37">
        <f t="array" ref="J41">IFERROR(VLOOKUP(Visits[[#This Row],[VISIT_ID]],J_A_visits!$A:$O,COLUMN(J_A_visits!H:H),0),"")</f>
        <v/>
      </c>
      <c r="K41" s="30">
        <f t="array" ref="K41">IFERROR(VLOOKUP(Visits[[#This Row],[VISIT_ID]],J_A_visits!$A:$O,COLUMN(J_A_visits!I:I),0),"")</f>
        <v/>
      </c>
      <c r="L41" s="37">
        <f t="array" ref="L41">IFERROR(VLOOKUP(Visits[[#This Row],[VISIT_ID]],J_A_visits!$A:$O,COLUMN(J_A_visits!J:J),0),"")</f>
        <v/>
      </c>
      <c r="M41" s="37">
        <f t="array" ref="M41">IFERROR(VLOOKUP(Visits[[#This Row],[VISIT_ID]],J_A_visits!$A:$O,COLUMN(J_A_visits!K:K),0),"")</f>
        <v/>
      </c>
      <c r="N41" s="37">
        <f t="array" ref="N41">IFERROR(VLOOKUP(Visits[[#This Row],[VISIT_ID]],J_A_visits!$A:$O,COLUMN(J_A_visits!L:L),0),"")</f>
        <v/>
      </c>
      <c r="O41" s="37">
        <f t="array" ref="O41">IFERROR(VLOOKUP(Visits[[#This Row],[VISIT_ID]],J_A_visits!$A:$O,COLUMN(J_A_visits!M:M),0),"")</f>
        <v/>
      </c>
      <c r="P41" s="37">
        <f>IFERROR(1-(Visits[[#This Row],[QUOTE_PRICE]]/Visits[[#This Row],[INITIAL_PRICE]]),"")</f>
        <v/>
      </c>
      <c r="Q41" s="36">
        <f t="array" ref="Q41">IFERROR(VLOOKUP(Visits[[#This Row],[VISIT_ID]],J_A_visits!$A:$O,COLUMN(J_A_visits!N:N),0),"")</f>
        <v/>
      </c>
      <c r="R41" s="30">
        <f t="array" ref="R41">IFERROR(VLOOKUP(Visits[[#This Row],[VISIT_ID]],J_A_visits!$A:$O,COLUMN(J_A_visits!N:N),0),"")</f>
        <v/>
      </c>
      <c r="S41" s="30">
        <f>IF(Visits[[#This Row],[VISIT_ID]]="","",COUNTIF(Table3[VISIT_ID],Visits[[#This Row],[VISIT_ID]]))</f>
        <v/>
      </c>
      <c r="T41" s="38">
        <f t="array" ref="T41">IFERROR(TIMEVALUE(MID(VLOOKUP(Visits[[#This Row],[VISIT_ID]],J_A_visits!A:O,COLUMN(J_A_visits!E:E),0),12,8))-(7/24),"")</f>
        <v/>
      </c>
      <c r="U41" s="38">
        <f t="array" ref="U41">IFERROR(
    MOD(TIMEVALUE(MID(VLOOKUP(Visits[[#This Row],[VISIT_ID]],J_A_visits!A:O,COLUMN(J_A_visits!F:F),0),12,8)) - (7/24), 1),
"")</f>
        <v/>
      </c>
      <c r="V41" s="38">
        <f>IF(_xlfn.MINIFS(Table3[CLOCK_IN],Table3[VISIT_ID],Visits[[#This Row],[VISIT_ID]])=0,"",_xlfn.MINIFS(Table3[CLOCK_IN],Table3[VISIT_ID],Visits[[#This Row],[VISIT_ID]]))</f>
        <v/>
      </c>
      <c r="W41" s="38">
        <f>IF(_xlfn.MAXIFS(Table3[CLOCK_OUT],Table3[VISIT_ID],Visits[[#This Row],[VISIT_ID]])=0,"",_xlfn.MAXIFS(Table3[CLOCK_OUT],Table3[VISIT_ID],Visits[[#This Row],[VISIT_ID]]))</f>
        <v/>
      </c>
      <c r="X41" s="20">
        <f>IFERROR((Visits[[#This Row],[SCH_END]]-Visits[[#This Row],[SCH_START]])*24,"")</f>
        <v/>
      </c>
      <c r="Y41" s="20">
        <f>IFERROR((Visits[[#This Row],[ACT_END]]-Visits[[#This Row],[ACT_START]])*24,"")</f>
        <v/>
      </c>
      <c r="Z41" s="37">
        <f>IFERROR(Visits[[#This Row],[INVOICE_PRICE]]*Parameters!$B$2+Parameters!$B$3,"")</f>
        <v/>
      </c>
      <c r="AA41" s="39">
        <f>IFERROR((Parameters!$B$6/Parameters!$C$6)*Visits[[#This Row],[EXP_DURATION]],"")</f>
        <v/>
      </c>
      <c r="AB41" s="39">
        <f>IFERROR((Parameters!$B$6/Parameters!$C$6)*Visits[[#This Row],[ACT_DURATION]],"")</f>
        <v/>
      </c>
      <c r="AC41" s="37">
        <f>IF(Visits[[#This Row],[VISIT_ID]]="","",Parameters!$B$7/Parameters!$C$7)</f>
        <v/>
      </c>
      <c r="AD41" s="38" t="n"/>
      <c r="AE41" s="37">
        <f t="array" ref="AE41">IFERROR(Visits[[#This Row],[EXP_DURATION]]*Table6[Average],"")</f>
        <v/>
      </c>
      <c r="AF41" s="39">
        <f>IFERROR(IF(Visits[[#This Row],[VISIT_ID]]="","",SUMIF(Table3[VISIT_ID],Visits[[#This Row],[VISIT_ID]],Table3[TOTAL_COST])),"")</f>
        <v/>
      </c>
    </row>
    <row r="42">
      <c r="A42" s="30">
        <f>IF(J_A_visits!A42="","",J_A_visits!A42)</f>
        <v/>
      </c>
      <c r="B42" s="30">
        <f t="array" ref="B42">IFERROR(VLOOKUP(Visits[[#This Row],[VISIT_ID]],J_A_visits!A:O,COLUMN(J_A_visits!B:B),0),"")</f>
        <v/>
      </c>
      <c r="C42" s="30">
        <f t="array" ref="C42">IFERROR(VLOOKUP(Visits[[#This Row],[VISIT_ID]],J_A_visits!A:O,COLUMN(J_A_visits!C:C),0),"")</f>
        <v/>
      </c>
      <c r="D42" s="30">
        <f t="array" ref="D42">IFERROR(VLOOKUP(Visits[[#This Row],[VISIT_ID]],J_A_visits!A:O,COLUMN(J_A_visits!D:D),0),"")</f>
        <v/>
      </c>
      <c r="E42" s="6">
        <f t="array" ref="E42">IFERROR(DATEVALUE(LEFT(VLOOKUP(Visits[[#This Row],[VISIT_ID]],J_A_visits!A:O,COLUMN(J_A_visits!E:E),0),10)),"")</f>
        <v/>
      </c>
      <c r="F42" s="6">
        <f>IFERROR(TEXT(Visits[[#This Row],[DATE]],"YYYY-MM"),"")</f>
        <v/>
      </c>
      <c r="G42" s="6">
        <f t="array" ref="G42">IFERROR(VLOOKUP(Visits[[#This Row],[VISIT_ID]],J_A_visits!A:P,COLUMN(J_A_visits!P:P),0),"")</f>
        <v/>
      </c>
      <c r="H42" s="6">
        <f t="array" ref="H42">IFERROR(VLOOKUP(Visits[[#This Row],[VISIT_ID]],J_A_visits!A:Q,COLUMN(J_A_visits!Q:Q),0),"")</f>
        <v/>
      </c>
      <c r="I42" s="30">
        <f t="array" ref="I42">IFERROR(VLOOKUP(Visits[[#This Row],[VISIT_ID]],J_A_visits!$A:$O,COLUMN(J_A_visits!G:G),0),"")</f>
        <v/>
      </c>
      <c r="J42" s="37">
        <f t="array" ref="J42">IFERROR(VLOOKUP(Visits[[#This Row],[VISIT_ID]],J_A_visits!$A:$O,COLUMN(J_A_visits!H:H),0),"")</f>
        <v/>
      </c>
      <c r="K42" s="30">
        <f t="array" ref="K42">IFERROR(VLOOKUP(Visits[[#This Row],[VISIT_ID]],J_A_visits!$A:$O,COLUMN(J_A_visits!I:I),0),"")</f>
        <v/>
      </c>
      <c r="L42" s="37">
        <f t="array" ref="L42">IFERROR(VLOOKUP(Visits[[#This Row],[VISIT_ID]],J_A_visits!$A:$O,COLUMN(J_A_visits!J:J),0),"")</f>
        <v/>
      </c>
      <c r="M42" s="37">
        <f t="array" ref="M42">IFERROR(VLOOKUP(Visits[[#This Row],[VISIT_ID]],J_A_visits!$A:$O,COLUMN(J_A_visits!K:K),0),"")</f>
        <v/>
      </c>
      <c r="N42" s="37">
        <f t="array" ref="N42">IFERROR(VLOOKUP(Visits[[#This Row],[VISIT_ID]],J_A_visits!$A:$O,COLUMN(J_A_visits!L:L),0),"")</f>
        <v/>
      </c>
      <c r="O42" s="37">
        <f t="array" ref="O42">IFERROR(VLOOKUP(Visits[[#This Row],[VISIT_ID]],J_A_visits!$A:$O,COLUMN(J_A_visits!M:M),0),"")</f>
        <v/>
      </c>
      <c r="P42" s="37">
        <f>IFERROR(1-(Visits[[#This Row],[QUOTE_PRICE]]/Visits[[#This Row],[INITIAL_PRICE]]),"")</f>
        <v/>
      </c>
      <c r="Q42" s="36">
        <f t="array" ref="Q42">IFERROR(VLOOKUP(Visits[[#This Row],[VISIT_ID]],J_A_visits!$A:$O,COLUMN(J_A_visits!N:N),0),"")</f>
        <v/>
      </c>
      <c r="R42" s="30">
        <f t="array" ref="R42">IFERROR(VLOOKUP(Visits[[#This Row],[VISIT_ID]],J_A_visits!$A:$O,COLUMN(J_A_visits!N:N),0),"")</f>
        <v/>
      </c>
      <c r="S42" s="30">
        <f>IF(Visits[[#This Row],[VISIT_ID]]="","",COUNTIF(Table3[VISIT_ID],Visits[[#This Row],[VISIT_ID]]))</f>
        <v/>
      </c>
      <c r="T42" s="38">
        <f t="array" ref="T42">IFERROR(TIMEVALUE(MID(VLOOKUP(Visits[[#This Row],[VISIT_ID]],J_A_visits!A:O,COLUMN(J_A_visits!E:E),0),12,8))-(7/24),"")</f>
        <v/>
      </c>
      <c r="U42" s="38">
        <f t="array" ref="U42">IFERROR(
    MOD(TIMEVALUE(MID(VLOOKUP(Visits[[#This Row],[VISIT_ID]],J_A_visits!A:O,COLUMN(J_A_visits!F:F),0),12,8)) - (7/24), 1),
"")</f>
        <v/>
      </c>
      <c r="V42" s="38">
        <f>IF(_xlfn.MINIFS(Table3[CLOCK_IN],Table3[VISIT_ID],Visits[[#This Row],[VISIT_ID]])=0,"",_xlfn.MINIFS(Table3[CLOCK_IN],Table3[VISIT_ID],Visits[[#This Row],[VISIT_ID]]))</f>
        <v/>
      </c>
      <c r="W42" s="38">
        <f>IF(_xlfn.MAXIFS(Table3[CLOCK_OUT],Table3[VISIT_ID],Visits[[#This Row],[VISIT_ID]])=0,"",_xlfn.MAXIFS(Table3[CLOCK_OUT],Table3[VISIT_ID],Visits[[#This Row],[VISIT_ID]]))</f>
        <v/>
      </c>
      <c r="X42" s="20">
        <f>IFERROR((Visits[[#This Row],[SCH_END]]-Visits[[#This Row],[SCH_START]])*24,"")</f>
        <v/>
      </c>
      <c r="Y42" s="20">
        <f>IFERROR((Visits[[#This Row],[ACT_END]]-Visits[[#This Row],[ACT_START]])*24,"")</f>
        <v/>
      </c>
      <c r="Z42" s="37">
        <f>IFERROR(Visits[[#This Row],[INVOICE_PRICE]]*Parameters!$B$2+Parameters!$B$3,"")</f>
        <v/>
      </c>
      <c r="AA42" s="39">
        <f>IFERROR((Parameters!$B$6/Parameters!$C$6)*Visits[[#This Row],[EXP_DURATION]],"")</f>
        <v/>
      </c>
      <c r="AB42" s="39">
        <f>IFERROR((Parameters!$B$6/Parameters!$C$6)*Visits[[#This Row],[ACT_DURATION]],"")</f>
        <v/>
      </c>
      <c r="AC42" s="37">
        <f>IF(Visits[[#This Row],[VISIT_ID]]="","",Parameters!$B$7/Parameters!$C$7)</f>
        <v/>
      </c>
      <c r="AD42" s="38" t="n"/>
      <c r="AE42" s="37">
        <f t="array" ref="AE42">IFERROR(Visits[[#This Row],[EXP_DURATION]]*Table6[Average],"")</f>
        <v/>
      </c>
      <c r="AF42" s="39">
        <f>IFERROR(IF(Visits[[#This Row],[VISIT_ID]]="","",SUMIF(Table3[VISIT_ID],Visits[[#This Row],[VISIT_ID]],Table3[TOTAL_COST])),"")</f>
        <v/>
      </c>
    </row>
    <row r="43">
      <c r="A43" s="30">
        <f>IF(J_A_visits!A43="","",J_A_visits!A43)</f>
        <v/>
      </c>
      <c r="B43" s="30">
        <f t="array" ref="B43">IFERROR(VLOOKUP(Visits[[#This Row],[VISIT_ID]],J_A_visits!A:O,COLUMN(J_A_visits!B:B),0),"")</f>
        <v/>
      </c>
      <c r="C43" s="30">
        <f t="array" ref="C43">IFERROR(VLOOKUP(Visits[[#This Row],[VISIT_ID]],J_A_visits!A:O,COLUMN(J_A_visits!C:C),0),"")</f>
        <v/>
      </c>
      <c r="D43" s="30">
        <f t="array" ref="D43">IFERROR(VLOOKUP(Visits[[#This Row],[VISIT_ID]],J_A_visits!A:O,COLUMN(J_A_visits!D:D),0),"")</f>
        <v/>
      </c>
      <c r="E43" s="6">
        <f t="array" ref="E43">IFERROR(DATEVALUE(LEFT(VLOOKUP(Visits[[#This Row],[VISIT_ID]],J_A_visits!A:O,COLUMN(J_A_visits!E:E),0),10)),"")</f>
        <v/>
      </c>
      <c r="F43" s="6">
        <f>IFERROR(TEXT(Visits[[#This Row],[DATE]],"YYYY-MM"),"")</f>
        <v/>
      </c>
      <c r="G43" s="6">
        <f t="array" ref="G43">IFERROR(VLOOKUP(Visits[[#This Row],[VISIT_ID]],J_A_visits!A:P,COLUMN(J_A_visits!P:P),0),"")</f>
        <v/>
      </c>
      <c r="H43" s="6">
        <f t="array" ref="H43">IFERROR(VLOOKUP(Visits[[#This Row],[VISIT_ID]],J_A_visits!A:Q,COLUMN(J_A_visits!Q:Q),0),"")</f>
        <v/>
      </c>
      <c r="I43" s="30">
        <f t="array" ref="I43">IFERROR(VLOOKUP(Visits[[#This Row],[VISIT_ID]],J_A_visits!$A:$O,COLUMN(J_A_visits!G:G),0),"")</f>
        <v/>
      </c>
      <c r="J43" s="37">
        <f t="array" ref="J43">IFERROR(VLOOKUP(Visits[[#This Row],[VISIT_ID]],J_A_visits!$A:$O,COLUMN(J_A_visits!H:H),0),"")</f>
        <v/>
      </c>
      <c r="K43" s="30">
        <f t="array" ref="K43">IFERROR(VLOOKUP(Visits[[#This Row],[VISIT_ID]],J_A_visits!$A:$O,COLUMN(J_A_visits!I:I),0),"")</f>
        <v/>
      </c>
      <c r="L43" s="37">
        <f t="array" ref="L43">IFERROR(VLOOKUP(Visits[[#This Row],[VISIT_ID]],J_A_visits!$A:$O,COLUMN(J_A_visits!J:J),0),"")</f>
        <v/>
      </c>
      <c r="M43" s="37">
        <f t="array" ref="M43">IFERROR(VLOOKUP(Visits[[#This Row],[VISIT_ID]],J_A_visits!$A:$O,COLUMN(J_A_visits!K:K),0),"")</f>
        <v/>
      </c>
      <c r="N43" s="37">
        <f t="array" ref="N43">IFERROR(VLOOKUP(Visits[[#This Row],[VISIT_ID]],J_A_visits!$A:$O,COLUMN(J_A_visits!L:L),0),"")</f>
        <v/>
      </c>
      <c r="O43" s="37">
        <f t="array" ref="O43">IFERROR(VLOOKUP(Visits[[#This Row],[VISIT_ID]],J_A_visits!$A:$O,COLUMN(J_A_visits!M:M),0),"")</f>
        <v/>
      </c>
      <c r="P43" s="37">
        <f>IFERROR(1-(Visits[[#This Row],[QUOTE_PRICE]]/Visits[[#This Row],[INITIAL_PRICE]]),"")</f>
        <v/>
      </c>
      <c r="Q43" s="36">
        <f t="array" ref="Q43">IFERROR(VLOOKUP(Visits[[#This Row],[VISIT_ID]],J_A_visits!$A:$O,COLUMN(J_A_visits!N:N),0),"")</f>
        <v/>
      </c>
      <c r="R43" s="30">
        <f t="array" ref="R43">IFERROR(VLOOKUP(Visits[[#This Row],[VISIT_ID]],J_A_visits!$A:$O,COLUMN(J_A_visits!N:N),0),"")</f>
        <v/>
      </c>
      <c r="S43" s="30">
        <f>IF(Visits[[#This Row],[VISIT_ID]]="","",COUNTIF(Table3[VISIT_ID],Visits[[#This Row],[VISIT_ID]]))</f>
        <v/>
      </c>
      <c r="T43" s="38">
        <f t="array" ref="T43">IFERROR(TIMEVALUE(MID(VLOOKUP(Visits[[#This Row],[VISIT_ID]],J_A_visits!A:O,COLUMN(J_A_visits!E:E),0),12,8))-(7/24),"")</f>
        <v/>
      </c>
      <c r="U43" s="38">
        <f t="array" ref="U43">IFERROR(
    MOD(TIMEVALUE(MID(VLOOKUP(Visits[[#This Row],[VISIT_ID]],J_A_visits!A:O,COLUMN(J_A_visits!F:F),0),12,8)) - (7/24), 1),
"")</f>
        <v/>
      </c>
      <c r="V43" s="38">
        <f>IF(_xlfn.MINIFS(Table3[CLOCK_IN],Table3[VISIT_ID],Visits[[#This Row],[VISIT_ID]])=0,"",_xlfn.MINIFS(Table3[CLOCK_IN],Table3[VISIT_ID],Visits[[#This Row],[VISIT_ID]]))</f>
        <v/>
      </c>
      <c r="W43" s="38">
        <f>IF(_xlfn.MAXIFS(Table3[CLOCK_OUT],Table3[VISIT_ID],Visits[[#This Row],[VISIT_ID]])=0,"",_xlfn.MAXIFS(Table3[CLOCK_OUT],Table3[VISIT_ID],Visits[[#This Row],[VISIT_ID]]))</f>
        <v/>
      </c>
      <c r="X43" s="20">
        <f>IFERROR((Visits[[#This Row],[SCH_END]]-Visits[[#This Row],[SCH_START]])*24,"")</f>
        <v/>
      </c>
      <c r="Y43" s="20">
        <f>IFERROR((Visits[[#This Row],[ACT_END]]-Visits[[#This Row],[ACT_START]])*24,"")</f>
        <v/>
      </c>
      <c r="Z43" s="37">
        <f>IFERROR(Visits[[#This Row],[INVOICE_PRICE]]*Parameters!$B$2+Parameters!$B$3,"")</f>
        <v/>
      </c>
      <c r="AA43" s="39">
        <f>IFERROR((Parameters!$B$6/Parameters!$C$6)*Visits[[#This Row],[EXP_DURATION]],"")</f>
        <v/>
      </c>
      <c r="AB43" s="39">
        <f>IFERROR((Parameters!$B$6/Parameters!$C$6)*Visits[[#This Row],[ACT_DURATION]],"")</f>
        <v/>
      </c>
      <c r="AC43" s="37">
        <f>IF(Visits[[#This Row],[VISIT_ID]]="","",Parameters!$B$7/Parameters!$C$7)</f>
        <v/>
      </c>
      <c r="AD43" s="38" t="n"/>
      <c r="AE43" s="37">
        <f t="array" ref="AE43">IFERROR(Visits[[#This Row],[EXP_DURATION]]*Table6[Average],"")</f>
        <v/>
      </c>
      <c r="AF43" s="39">
        <f>IFERROR(IF(Visits[[#This Row],[VISIT_ID]]="","",SUMIF(Table3[VISIT_ID],Visits[[#This Row],[VISIT_ID]],Table3[TOTAL_COST])),"")</f>
        <v/>
      </c>
    </row>
    <row r="44">
      <c r="A44" s="30">
        <f>IF(J_A_visits!A44="","",J_A_visits!A44)</f>
        <v/>
      </c>
      <c r="B44" s="30">
        <f t="array" ref="B44">IFERROR(VLOOKUP(Visits[[#This Row],[VISIT_ID]],J_A_visits!A:O,COLUMN(J_A_visits!B:B),0),"")</f>
        <v/>
      </c>
      <c r="C44" s="30">
        <f t="array" ref="C44">IFERROR(VLOOKUP(Visits[[#This Row],[VISIT_ID]],J_A_visits!A:O,COLUMN(J_A_visits!C:C),0),"")</f>
        <v/>
      </c>
      <c r="D44" s="30">
        <f t="array" ref="D44">IFERROR(VLOOKUP(Visits[[#This Row],[VISIT_ID]],J_A_visits!A:O,COLUMN(J_A_visits!D:D),0),"")</f>
        <v/>
      </c>
      <c r="E44" s="6">
        <f t="array" ref="E44">IFERROR(DATEVALUE(LEFT(VLOOKUP(Visits[[#This Row],[VISIT_ID]],J_A_visits!A:O,COLUMN(J_A_visits!E:E),0),10)),"")</f>
        <v/>
      </c>
      <c r="F44" s="6">
        <f>IFERROR(TEXT(Visits[[#This Row],[DATE]],"YYYY-MM"),"")</f>
        <v/>
      </c>
      <c r="G44" s="6">
        <f t="array" ref="G44">IFERROR(VLOOKUP(Visits[[#This Row],[VISIT_ID]],J_A_visits!A:P,COLUMN(J_A_visits!P:P),0),"")</f>
        <v/>
      </c>
      <c r="H44" s="6">
        <f t="array" ref="H44">IFERROR(VLOOKUP(Visits[[#This Row],[VISIT_ID]],J_A_visits!A:Q,COLUMN(J_A_visits!Q:Q),0),"")</f>
        <v/>
      </c>
      <c r="I44" s="30">
        <f t="array" ref="I44">IFERROR(VLOOKUP(Visits[[#This Row],[VISIT_ID]],J_A_visits!$A:$O,COLUMN(J_A_visits!G:G),0),"")</f>
        <v/>
      </c>
      <c r="J44" s="37">
        <f t="array" ref="J44">IFERROR(VLOOKUP(Visits[[#This Row],[VISIT_ID]],J_A_visits!$A:$O,COLUMN(J_A_visits!H:H),0),"")</f>
        <v/>
      </c>
      <c r="K44" s="30">
        <f t="array" ref="K44">IFERROR(VLOOKUP(Visits[[#This Row],[VISIT_ID]],J_A_visits!$A:$O,COLUMN(J_A_visits!I:I),0),"")</f>
        <v/>
      </c>
      <c r="L44" s="37">
        <f t="array" ref="L44">IFERROR(VLOOKUP(Visits[[#This Row],[VISIT_ID]],J_A_visits!$A:$O,COLUMN(J_A_visits!J:J),0),"")</f>
        <v/>
      </c>
      <c r="M44" s="37">
        <f t="array" ref="M44">IFERROR(VLOOKUP(Visits[[#This Row],[VISIT_ID]],J_A_visits!$A:$O,COLUMN(J_A_visits!K:K),0),"")</f>
        <v/>
      </c>
      <c r="N44" s="37">
        <f t="array" ref="N44">IFERROR(VLOOKUP(Visits[[#This Row],[VISIT_ID]],J_A_visits!$A:$O,COLUMN(J_A_visits!L:L),0),"")</f>
        <v/>
      </c>
      <c r="O44" s="37">
        <f t="array" ref="O44">IFERROR(VLOOKUP(Visits[[#This Row],[VISIT_ID]],J_A_visits!$A:$O,COLUMN(J_A_visits!M:M),0),"")</f>
        <v/>
      </c>
      <c r="P44" s="37">
        <f>IFERROR(1-(Visits[[#This Row],[QUOTE_PRICE]]/Visits[[#This Row],[INITIAL_PRICE]]),"")</f>
        <v/>
      </c>
      <c r="Q44" s="36">
        <f t="array" ref="Q44">IFERROR(VLOOKUP(Visits[[#This Row],[VISIT_ID]],J_A_visits!$A:$O,COLUMN(J_A_visits!N:N),0),"")</f>
        <v/>
      </c>
      <c r="R44" s="30">
        <f t="array" ref="R44">IFERROR(VLOOKUP(Visits[[#This Row],[VISIT_ID]],J_A_visits!$A:$O,COLUMN(J_A_visits!N:N),0),"")</f>
        <v/>
      </c>
      <c r="S44" s="30">
        <f>IF(Visits[[#This Row],[VISIT_ID]]="","",COUNTIF(Table3[VISIT_ID],Visits[[#This Row],[VISIT_ID]]))</f>
        <v/>
      </c>
      <c r="T44" s="38">
        <f t="array" ref="T44">IFERROR(TIMEVALUE(MID(VLOOKUP(Visits[[#This Row],[VISIT_ID]],J_A_visits!A:O,COLUMN(J_A_visits!E:E),0),12,8))-(7/24),"")</f>
        <v/>
      </c>
      <c r="U44" s="38">
        <f t="array" ref="U44">IFERROR(
    MOD(TIMEVALUE(MID(VLOOKUP(Visits[[#This Row],[VISIT_ID]],J_A_visits!A:O,COLUMN(J_A_visits!F:F),0),12,8)) - (7/24), 1),
"")</f>
        <v/>
      </c>
      <c r="V44" s="38">
        <f>IF(_xlfn.MINIFS(Table3[CLOCK_IN],Table3[VISIT_ID],Visits[[#This Row],[VISIT_ID]])=0,"",_xlfn.MINIFS(Table3[CLOCK_IN],Table3[VISIT_ID],Visits[[#This Row],[VISIT_ID]]))</f>
        <v/>
      </c>
      <c r="W44" s="38">
        <f>IF(_xlfn.MAXIFS(Table3[CLOCK_OUT],Table3[VISIT_ID],Visits[[#This Row],[VISIT_ID]])=0,"",_xlfn.MAXIFS(Table3[CLOCK_OUT],Table3[VISIT_ID],Visits[[#This Row],[VISIT_ID]]))</f>
        <v/>
      </c>
      <c r="X44" s="20">
        <f>IFERROR((Visits[[#This Row],[SCH_END]]-Visits[[#This Row],[SCH_START]])*24,"")</f>
        <v/>
      </c>
      <c r="Y44" s="20">
        <f>IFERROR((Visits[[#This Row],[ACT_END]]-Visits[[#This Row],[ACT_START]])*24,"")</f>
        <v/>
      </c>
      <c r="Z44" s="37">
        <f>IFERROR(Visits[[#This Row],[INVOICE_PRICE]]*Parameters!$B$2+Parameters!$B$3,"")</f>
        <v/>
      </c>
      <c r="AA44" s="39">
        <f>IFERROR((Parameters!$B$6/Parameters!$C$6)*Visits[[#This Row],[EXP_DURATION]],"")</f>
        <v/>
      </c>
      <c r="AB44" s="39">
        <f>IFERROR((Parameters!$B$6/Parameters!$C$6)*Visits[[#This Row],[ACT_DURATION]],"")</f>
        <v/>
      </c>
      <c r="AC44" s="37">
        <f>IF(Visits[[#This Row],[VISIT_ID]]="","",Parameters!$B$7/Parameters!$C$7)</f>
        <v/>
      </c>
      <c r="AD44" s="38" t="n"/>
      <c r="AE44" s="37">
        <f t="array" ref="AE44">IFERROR(Visits[[#This Row],[EXP_DURATION]]*Table6[Average],"")</f>
        <v/>
      </c>
      <c r="AF44" s="39">
        <f>IFERROR(IF(Visits[[#This Row],[VISIT_ID]]="","",SUMIF(Table3[VISIT_ID],Visits[[#This Row],[VISIT_ID]],Table3[TOTAL_COST])),"")</f>
        <v/>
      </c>
    </row>
    <row r="45">
      <c r="A45" s="30">
        <f>IF(J_A_visits!A45="","",J_A_visits!A45)</f>
        <v/>
      </c>
      <c r="B45" s="30">
        <f t="array" ref="B45">IFERROR(VLOOKUP(Visits[[#This Row],[VISIT_ID]],J_A_visits!A:O,COLUMN(J_A_visits!B:B),0),"")</f>
        <v/>
      </c>
      <c r="C45" s="30">
        <f t="array" ref="C45">IFERROR(VLOOKUP(Visits[[#This Row],[VISIT_ID]],J_A_visits!A:O,COLUMN(J_A_visits!C:C),0),"")</f>
        <v/>
      </c>
      <c r="D45" s="30">
        <f t="array" ref="D45">IFERROR(VLOOKUP(Visits[[#This Row],[VISIT_ID]],J_A_visits!A:O,COLUMN(J_A_visits!D:D),0),"")</f>
        <v/>
      </c>
      <c r="E45" s="6">
        <f t="array" ref="E45">IFERROR(DATEVALUE(LEFT(VLOOKUP(Visits[[#This Row],[VISIT_ID]],J_A_visits!A:O,COLUMN(J_A_visits!E:E),0),10)),"")</f>
        <v/>
      </c>
      <c r="F45" s="6">
        <f>IFERROR(TEXT(Visits[[#This Row],[DATE]],"YYYY-MM"),"")</f>
        <v/>
      </c>
      <c r="G45" s="6">
        <f t="array" ref="G45">IFERROR(VLOOKUP(Visits[[#This Row],[VISIT_ID]],J_A_visits!A:P,COLUMN(J_A_visits!P:P),0),"")</f>
        <v/>
      </c>
      <c r="H45" s="6">
        <f t="array" ref="H45">IFERROR(VLOOKUP(Visits[[#This Row],[VISIT_ID]],J_A_visits!A:Q,COLUMN(J_A_visits!Q:Q),0),"")</f>
        <v/>
      </c>
      <c r="I45" s="30">
        <f t="array" ref="I45">IFERROR(VLOOKUP(Visits[[#This Row],[VISIT_ID]],J_A_visits!$A:$O,COLUMN(J_A_visits!G:G),0),"")</f>
        <v/>
      </c>
      <c r="J45" s="37">
        <f t="array" ref="J45">IFERROR(VLOOKUP(Visits[[#This Row],[VISIT_ID]],J_A_visits!$A:$O,COLUMN(J_A_visits!H:H),0),"")</f>
        <v/>
      </c>
      <c r="K45" s="30">
        <f t="array" ref="K45">IFERROR(VLOOKUP(Visits[[#This Row],[VISIT_ID]],J_A_visits!$A:$O,COLUMN(J_A_visits!I:I),0),"")</f>
        <v/>
      </c>
      <c r="L45" s="37">
        <f t="array" ref="L45">IFERROR(VLOOKUP(Visits[[#This Row],[VISIT_ID]],J_A_visits!$A:$O,COLUMN(J_A_visits!J:J),0),"")</f>
        <v/>
      </c>
      <c r="M45" s="37">
        <f t="array" ref="M45">IFERROR(VLOOKUP(Visits[[#This Row],[VISIT_ID]],J_A_visits!$A:$O,COLUMN(J_A_visits!K:K),0),"")</f>
        <v/>
      </c>
      <c r="N45" s="37">
        <f t="array" ref="N45">IFERROR(VLOOKUP(Visits[[#This Row],[VISIT_ID]],J_A_visits!$A:$O,COLUMN(J_A_visits!L:L),0),"")</f>
        <v/>
      </c>
      <c r="O45" s="37">
        <f t="array" ref="O45">IFERROR(VLOOKUP(Visits[[#This Row],[VISIT_ID]],J_A_visits!$A:$O,COLUMN(J_A_visits!M:M),0),"")</f>
        <v/>
      </c>
      <c r="P45" s="37">
        <f>IFERROR(1-(Visits[[#This Row],[QUOTE_PRICE]]/Visits[[#This Row],[INITIAL_PRICE]]),"")</f>
        <v/>
      </c>
      <c r="Q45" s="36">
        <f t="array" ref="Q45">IFERROR(VLOOKUP(Visits[[#This Row],[VISIT_ID]],J_A_visits!$A:$O,COLUMN(J_A_visits!N:N),0),"")</f>
        <v/>
      </c>
      <c r="R45" s="30">
        <f t="array" ref="R45">IFERROR(VLOOKUP(Visits[[#This Row],[VISIT_ID]],J_A_visits!$A:$O,COLUMN(J_A_visits!N:N),0),"")</f>
        <v/>
      </c>
      <c r="S45" s="30">
        <f>IF(Visits[[#This Row],[VISIT_ID]]="","",COUNTIF(Table3[VISIT_ID],Visits[[#This Row],[VISIT_ID]]))</f>
        <v/>
      </c>
      <c r="T45" s="38">
        <f t="array" ref="T45">IFERROR(TIMEVALUE(MID(VLOOKUP(Visits[[#This Row],[VISIT_ID]],J_A_visits!A:O,COLUMN(J_A_visits!E:E),0),12,8))-(7/24),"")</f>
        <v/>
      </c>
      <c r="U45" s="38">
        <f t="array" ref="U45">IFERROR(
    MOD(TIMEVALUE(MID(VLOOKUP(Visits[[#This Row],[VISIT_ID]],J_A_visits!A:O,COLUMN(J_A_visits!F:F),0),12,8)) - (7/24), 1),
"")</f>
        <v/>
      </c>
      <c r="V45" s="38">
        <f>IF(_xlfn.MINIFS(Table3[CLOCK_IN],Table3[VISIT_ID],Visits[[#This Row],[VISIT_ID]])=0,"",_xlfn.MINIFS(Table3[CLOCK_IN],Table3[VISIT_ID],Visits[[#This Row],[VISIT_ID]]))</f>
        <v/>
      </c>
      <c r="W45" s="38">
        <f>IF(_xlfn.MAXIFS(Table3[CLOCK_OUT],Table3[VISIT_ID],Visits[[#This Row],[VISIT_ID]])=0,"",_xlfn.MAXIFS(Table3[CLOCK_OUT],Table3[VISIT_ID],Visits[[#This Row],[VISIT_ID]]))</f>
        <v/>
      </c>
      <c r="X45" s="20">
        <f>IFERROR((Visits[[#This Row],[SCH_END]]-Visits[[#This Row],[SCH_START]])*24,"")</f>
        <v/>
      </c>
      <c r="Y45" s="20">
        <f>IFERROR((Visits[[#This Row],[ACT_END]]-Visits[[#This Row],[ACT_START]])*24,"")</f>
        <v/>
      </c>
      <c r="Z45" s="37">
        <f>IFERROR(Visits[[#This Row],[INVOICE_PRICE]]*Parameters!$B$2+Parameters!$B$3,"")</f>
        <v/>
      </c>
      <c r="AA45" s="39">
        <f>IFERROR((Parameters!$B$6/Parameters!$C$6)*Visits[[#This Row],[EXP_DURATION]],"")</f>
        <v/>
      </c>
      <c r="AB45" s="39">
        <f>IFERROR((Parameters!$B$6/Parameters!$C$6)*Visits[[#This Row],[ACT_DURATION]],"")</f>
        <v/>
      </c>
      <c r="AC45" s="37">
        <f>IF(Visits[[#This Row],[VISIT_ID]]="","",Parameters!$B$7/Parameters!$C$7)</f>
        <v/>
      </c>
      <c r="AD45" s="38" t="n"/>
      <c r="AE45" s="37">
        <f t="array" ref="AE45">IFERROR(Visits[[#This Row],[EXP_DURATION]]*Table6[Average],"")</f>
        <v/>
      </c>
      <c r="AF45" s="39">
        <f>IFERROR(IF(Visits[[#This Row],[VISIT_ID]]="","",SUMIF(Table3[VISIT_ID],Visits[[#This Row],[VISIT_ID]],Table3[TOTAL_COST])),"")</f>
        <v/>
      </c>
    </row>
    <row r="46">
      <c r="A46" s="30">
        <f>IF(J_A_visits!A46="","",J_A_visits!A46)</f>
        <v/>
      </c>
      <c r="B46" s="30">
        <f t="array" ref="B46">IFERROR(VLOOKUP(Visits[[#This Row],[VISIT_ID]],J_A_visits!A:O,COLUMN(J_A_visits!B:B),0),"")</f>
        <v/>
      </c>
      <c r="C46" s="30">
        <f t="array" ref="C46">IFERROR(VLOOKUP(Visits[[#This Row],[VISIT_ID]],J_A_visits!A:O,COLUMN(J_A_visits!C:C),0),"")</f>
        <v/>
      </c>
      <c r="D46" s="30">
        <f t="array" ref="D46">IFERROR(VLOOKUP(Visits[[#This Row],[VISIT_ID]],J_A_visits!A:O,COLUMN(J_A_visits!D:D),0),"")</f>
        <v/>
      </c>
      <c r="E46" s="6">
        <f t="array" ref="E46">IFERROR(DATEVALUE(LEFT(VLOOKUP(Visits[[#This Row],[VISIT_ID]],J_A_visits!A:O,COLUMN(J_A_visits!E:E),0),10)),"")</f>
        <v/>
      </c>
      <c r="F46" s="6">
        <f>IFERROR(TEXT(Visits[[#This Row],[DATE]],"YYYY-MM"),"")</f>
        <v/>
      </c>
      <c r="G46" s="6">
        <f t="array" ref="G46">IFERROR(VLOOKUP(Visits[[#This Row],[VISIT_ID]],J_A_visits!A:P,COLUMN(J_A_visits!P:P),0),"")</f>
        <v/>
      </c>
      <c r="H46" s="6">
        <f t="array" ref="H46">IFERROR(VLOOKUP(Visits[[#This Row],[VISIT_ID]],J_A_visits!A:Q,COLUMN(J_A_visits!Q:Q),0),"")</f>
        <v/>
      </c>
      <c r="I46" s="30">
        <f t="array" ref="I46">IFERROR(VLOOKUP(Visits[[#This Row],[VISIT_ID]],J_A_visits!$A:$O,COLUMN(J_A_visits!G:G),0),"")</f>
        <v/>
      </c>
      <c r="J46" s="37">
        <f t="array" ref="J46">IFERROR(VLOOKUP(Visits[[#This Row],[VISIT_ID]],J_A_visits!$A:$O,COLUMN(J_A_visits!H:H),0),"")</f>
        <v/>
      </c>
      <c r="K46" s="30">
        <f t="array" ref="K46">IFERROR(VLOOKUP(Visits[[#This Row],[VISIT_ID]],J_A_visits!$A:$O,COLUMN(J_A_visits!I:I),0),"")</f>
        <v/>
      </c>
      <c r="L46" s="37">
        <f t="array" ref="L46">IFERROR(VLOOKUP(Visits[[#This Row],[VISIT_ID]],J_A_visits!$A:$O,COLUMN(J_A_visits!J:J),0),"")</f>
        <v/>
      </c>
      <c r="M46" s="37">
        <f t="array" ref="M46">IFERROR(VLOOKUP(Visits[[#This Row],[VISIT_ID]],J_A_visits!$A:$O,COLUMN(J_A_visits!K:K),0),"")</f>
        <v/>
      </c>
      <c r="N46" s="37">
        <f t="array" ref="N46">IFERROR(VLOOKUP(Visits[[#This Row],[VISIT_ID]],J_A_visits!$A:$O,COLUMN(J_A_visits!L:L),0),"")</f>
        <v/>
      </c>
      <c r="O46" s="37">
        <f t="array" ref="O46">IFERROR(VLOOKUP(Visits[[#This Row],[VISIT_ID]],J_A_visits!$A:$O,COLUMN(J_A_visits!M:M),0),"")</f>
        <v/>
      </c>
      <c r="P46" s="37">
        <f>IFERROR(1-(Visits[[#This Row],[QUOTE_PRICE]]/Visits[[#This Row],[INITIAL_PRICE]]),"")</f>
        <v/>
      </c>
      <c r="Q46" s="36">
        <f t="array" ref="Q46">IFERROR(VLOOKUP(Visits[[#This Row],[VISIT_ID]],J_A_visits!$A:$O,COLUMN(J_A_visits!N:N),0),"")</f>
        <v/>
      </c>
      <c r="R46" s="30">
        <f t="array" ref="R46">IFERROR(VLOOKUP(Visits[[#This Row],[VISIT_ID]],J_A_visits!$A:$O,COLUMN(J_A_visits!N:N),0),"")</f>
        <v/>
      </c>
      <c r="S46" s="30">
        <f>IF(Visits[[#This Row],[VISIT_ID]]="","",COUNTIF(Table3[VISIT_ID],Visits[[#This Row],[VISIT_ID]]))</f>
        <v/>
      </c>
      <c r="T46" s="38">
        <f t="array" ref="T46">IFERROR(TIMEVALUE(MID(VLOOKUP(Visits[[#This Row],[VISIT_ID]],J_A_visits!A:O,COLUMN(J_A_visits!E:E),0),12,8))-(7/24),"")</f>
        <v/>
      </c>
      <c r="U46" s="38">
        <f t="array" ref="U46">IFERROR(
    MOD(TIMEVALUE(MID(VLOOKUP(Visits[[#This Row],[VISIT_ID]],J_A_visits!A:O,COLUMN(J_A_visits!F:F),0),12,8)) - (7/24), 1),
"")</f>
        <v/>
      </c>
      <c r="V46" s="38">
        <f>IF(_xlfn.MINIFS(Table3[CLOCK_IN],Table3[VISIT_ID],Visits[[#This Row],[VISIT_ID]])=0,"",_xlfn.MINIFS(Table3[CLOCK_IN],Table3[VISIT_ID],Visits[[#This Row],[VISIT_ID]]))</f>
        <v/>
      </c>
      <c r="W46" s="38">
        <f>IF(_xlfn.MAXIFS(Table3[CLOCK_OUT],Table3[VISIT_ID],Visits[[#This Row],[VISIT_ID]])=0,"",_xlfn.MAXIFS(Table3[CLOCK_OUT],Table3[VISIT_ID],Visits[[#This Row],[VISIT_ID]]))</f>
        <v/>
      </c>
      <c r="X46" s="20">
        <f>IFERROR((Visits[[#This Row],[SCH_END]]-Visits[[#This Row],[SCH_START]])*24,"")</f>
        <v/>
      </c>
      <c r="Y46" s="20">
        <f>IFERROR((Visits[[#This Row],[ACT_END]]-Visits[[#This Row],[ACT_START]])*24,"")</f>
        <v/>
      </c>
      <c r="Z46" s="37">
        <f>IFERROR(Visits[[#This Row],[INVOICE_PRICE]]*Parameters!$B$2+Parameters!$B$3,"")</f>
        <v/>
      </c>
      <c r="AA46" s="39">
        <f>IFERROR((Parameters!$B$6/Parameters!$C$6)*Visits[[#This Row],[EXP_DURATION]],"")</f>
        <v/>
      </c>
      <c r="AB46" s="39">
        <f>IFERROR((Parameters!$B$6/Parameters!$C$6)*Visits[[#This Row],[ACT_DURATION]],"")</f>
        <v/>
      </c>
      <c r="AC46" s="37">
        <f>IF(Visits[[#This Row],[VISIT_ID]]="","",Parameters!$B$7/Parameters!$C$7)</f>
        <v/>
      </c>
      <c r="AD46" s="38" t="n"/>
      <c r="AE46" s="37">
        <f t="array" ref="AE46">IFERROR(Visits[[#This Row],[EXP_DURATION]]*Table6[Average],"")</f>
        <v/>
      </c>
      <c r="AF46" s="39">
        <f>IFERROR(IF(Visits[[#This Row],[VISIT_ID]]="","",SUMIF(Table3[VISIT_ID],Visits[[#This Row],[VISIT_ID]],Table3[TOTAL_COST])),"")</f>
        <v/>
      </c>
    </row>
    <row r="47">
      <c r="A47" s="30">
        <f>IF(J_A_visits!A47="","",J_A_visits!A47)</f>
        <v/>
      </c>
      <c r="B47" s="30">
        <f t="array" ref="B47">IFERROR(VLOOKUP(Visits[[#This Row],[VISIT_ID]],J_A_visits!A:O,COLUMN(J_A_visits!B:B),0),"")</f>
        <v/>
      </c>
      <c r="C47" s="30">
        <f t="array" ref="C47">IFERROR(VLOOKUP(Visits[[#This Row],[VISIT_ID]],J_A_visits!A:O,COLUMN(J_A_visits!C:C),0),"")</f>
        <v/>
      </c>
      <c r="D47" s="30">
        <f t="array" ref="D47">IFERROR(VLOOKUP(Visits[[#This Row],[VISIT_ID]],J_A_visits!A:O,COLUMN(J_A_visits!D:D),0),"")</f>
        <v/>
      </c>
      <c r="E47" s="6">
        <f t="array" ref="E47">IFERROR(DATEVALUE(LEFT(VLOOKUP(Visits[[#This Row],[VISIT_ID]],J_A_visits!A:O,COLUMN(J_A_visits!E:E),0),10)),"")</f>
        <v/>
      </c>
      <c r="F47" s="6">
        <f>IFERROR(TEXT(Visits[[#This Row],[DATE]],"YYYY-MM"),"")</f>
        <v/>
      </c>
      <c r="G47" s="6">
        <f t="array" ref="G47">IFERROR(VLOOKUP(Visits[[#This Row],[VISIT_ID]],J_A_visits!A:P,COLUMN(J_A_visits!P:P),0),"")</f>
        <v/>
      </c>
      <c r="H47" s="6">
        <f t="array" ref="H47">IFERROR(VLOOKUP(Visits[[#This Row],[VISIT_ID]],J_A_visits!A:Q,COLUMN(J_A_visits!Q:Q),0),"")</f>
        <v/>
      </c>
      <c r="I47" s="30">
        <f t="array" ref="I47">IFERROR(VLOOKUP(Visits[[#This Row],[VISIT_ID]],J_A_visits!$A:$O,COLUMN(J_A_visits!G:G),0),"")</f>
        <v/>
      </c>
      <c r="J47" s="37">
        <f t="array" ref="J47">IFERROR(VLOOKUP(Visits[[#This Row],[VISIT_ID]],J_A_visits!$A:$O,COLUMN(J_A_visits!H:H),0),"")</f>
        <v/>
      </c>
      <c r="K47" s="30">
        <f t="array" ref="K47">IFERROR(VLOOKUP(Visits[[#This Row],[VISIT_ID]],J_A_visits!$A:$O,COLUMN(J_A_visits!I:I),0),"")</f>
        <v/>
      </c>
      <c r="L47" s="37">
        <f t="array" ref="L47">IFERROR(VLOOKUP(Visits[[#This Row],[VISIT_ID]],J_A_visits!$A:$O,COLUMN(J_A_visits!J:J),0),"")</f>
        <v/>
      </c>
      <c r="M47" s="37">
        <f t="array" ref="M47">IFERROR(VLOOKUP(Visits[[#This Row],[VISIT_ID]],J_A_visits!$A:$O,COLUMN(J_A_visits!K:K),0),"")</f>
        <v/>
      </c>
      <c r="N47" s="37">
        <f t="array" ref="N47">IFERROR(VLOOKUP(Visits[[#This Row],[VISIT_ID]],J_A_visits!$A:$O,COLUMN(J_A_visits!L:L),0),"")</f>
        <v/>
      </c>
      <c r="O47" s="37">
        <f t="array" ref="O47">IFERROR(VLOOKUP(Visits[[#This Row],[VISIT_ID]],J_A_visits!$A:$O,COLUMN(J_A_visits!M:M),0),"")</f>
        <v/>
      </c>
      <c r="P47" s="37">
        <f>IFERROR(1-(Visits[[#This Row],[QUOTE_PRICE]]/Visits[[#This Row],[INITIAL_PRICE]]),"")</f>
        <v/>
      </c>
      <c r="Q47" s="36">
        <f t="array" ref="Q47">IFERROR(VLOOKUP(Visits[[#This Row],[VISIT_ID]],J_A_visits!$A:$O,COLUMN(J_A_visits!N:N),0),"")</f>
        <v/>
      </c>
      <c r="R47" s="30">
        <f t="array" ref="R47">IFERROR(VLOOKUP(Visits[[#This Row],[VISIT_ID]],J_A_visits!$A:$O,COLUMN(J_A_visits!N:N),0),"")</f>
        <v/>
      </c>
      <c r="S47" s="30">
        <f>IF(Visits[[#This Row],[VISIT_ID]]="","",COUNTIF(Table3[VISIT_ID],Visits[[#This Row],[VISIT_ID]]))</f>
        <v/>
      </c>
      <c r="T47" s="38">
        <f t="array" ref="T47">IFERROR(TIMEVALUE(MID(VLOOKUP(Visits[[#This Row],[VISIT_ID]],J_A_visits!A:O,COLUMN(J_A_visits!E:E),0),12,8))-(7/24),"")</f>
        <v/>
      </c>
      <c r="U47" s="38">
        <f t="array" ref="U47">IFERROR(
    MOD(TIMEVALUE(MID(VLOOKUP(Visits[[#This Row],[VISIT_ID]],J_A_visits!A:O,COLUMN(J_A_visits!F:F),0),12,8)) - (7/24), 1),
"")</f>
        <v/>
      </c>
      <c r="V47" s="38">
        <f>IF(_xlfn.MINIFS(Table3[CLOCK_IN],Table3[VISIT_ID],Visits[[#This Row],[VISIT_ID]])=0,"",_xlfn.MINIFS(Table3[CLOCK_IN],Table3[VISIT_ID],Visits[[#This Row],[VISIT_ID]]))</f>
        <v/>
      </c>
      <c r="W47" s="38">
        <f>IF(_xlfn.MAXIFS(Table3[CLOCK_OUT],Table3[VISIT_ID],Visits[[#This Row],[VISIT_ID]])=0,"",_xlfn.MAXIFS(Table3[CLOCK_OUT],Table3[VISIT_ID],Visits[[#This Row],[VISIT_ID]]))</f>
        <v/>
      </c>
      <c r="X47" s="20">
        <f>IFERROR((Visits[[#This Row],[SCH_END]]-Visits[[#This Row],[SCH_START]])*24,"")</f>
        <v/>
      </c>
      <c r="Y47" s="20">
        <f>IFERROR((Visits[[#This Row],[ACT_END]]-Visits[[#This Row],[ACT_START]])*24,"")</f>
        <v/>
      </c>
      <c r="Z47" s="37">
        <f>IFERROR(Visits[[#This Row],[INVOICE_PRICE]]*Parameters!$B$2+Parameters!$B$3,"")</f>
        <v/>
      </c>
      <c r="AA47" s="39">
        <f>IFERROR((Parameters!$B$6/Parameters!$C$6)*Visits[[#This Row],[EXP_DURATION]],"")</f>
        <v/>
      </c>
      <c r="AB47" s="39">
        <f>IFERROR((Parameters!$B$6/Parameters!$C$6)*Visits[[#This Row],[ACT_DURATION]],"")</f>
        <v/>
      </c>
      <c r="AC47" s="37">
        <f>IF(Visits[[#This Row],[VISIT_ID]]="","",Parameters!$B$7/Parameters!$C$7)</f>
        <v/>
      </c>
      <c r="AD47" s="38" t="n"/>
      <c r="AE47" s="37">
        <f t="array" ref="AE47">IFERROR(Visits[[#This Row],[EXP_DURATION]]*Table6[Average],"")</f>
        <v/>
      </c>
      <c r="AF47" s="39">
        <f>IFERROR(IF(Visits[[#This Row],[VISIT_ID]]="","",SUMIF(Table3[VISIT_ID],Visits[[#This Row],[VISIT_ID]],Table3[TOTAL_COST])),"")</f>
        <v/>
      </c>
    </row>
    <row r="48">
      <c r="A48" s="30">
        <f>IF(J_A_visits!A48="","",J_A_visits!A48)</f>
        <v/>
      </c>
      <c r="B48" s="30">
        <f t="array" ref="B48">IFERROR(VLOOKUP(Visits[[#This Row],[VISIT_ID]],J_A_visits!A:O,COLUMN(J_A_visits!B:B),0),"")</f>
        <v/>
      </c>
      <c r="C48" s="30">
        <f t="array" ref="C48">IFERROR(VLOOKUP(Visits[[#This Row],[VISIT_ID]],J_A_visits!A:O,COLUMN(J_A_visits!C:C),0),"")</f>
        <v/>
      </c>
      <c r="D48" s="30">
        <f t="array" ref="D48">IFERROR(VLOOKUP(Visits[[#This Row],[VISIT_ID]],J_A_visits!A:O,COLUMN(J_A_visits!D:D),0),"")</f>
        <v/>
      </c>
      <c r="E48" s="6">
        <f t="array" ref="E48">IFERROR(DATEVALUE(LEFT(VLOOKUP(Visits[[#This Row],[VISIT_ID]],J_A_visits!A:O,COLUMN(J_A_visits!E:E),0),10)),"")</f>
        <v/>
      </c>
      <c r="F48" s="6">
        <f>IFERROR(TEXT(Visits[[#This Row],[DATE]],"YYYY-MM"),"")</f>
        <v/>
      </c>
      <c r="G48" s="6">
        <f t="array" ref="G48">IFERROR(VLOOKUP(Visits[[#This Row],[VISIT_ID]],J_A_visits!A:P,COLUMN(J_A_visits!P:P),0),"")</f>
        <v/>
      </c>
      <c r="H48" s="6">
        <f t="array" ref="H48">IFERROR(VLOOKUP(Visits[[#This Row],[VISIT_ID]],J_A_visits!A:Q,COLUMN(J_A_visits!Q:Q),0),"")</f>
        <v/>
      </c>
      <c r="I48" s="30">
        <f t="array" ref="I48">IFERROR(VLOOKUP(Visits[[#This Row],[VISIT_ID]],J_A_visits!$A:$O,COLUMN(J_A_visits!G:G),0),"")</f>
        <v/>
      </c>
      <c r="J48" s="37">
        <f t="array" ref="J48">IFERROR(VLOOKUP(Visits[[#This Row],[VISIT_ID]],J_A_visits!$A:$O,COLUMN(J_A_visits!H:H),0),"")</f>
        <v/>
      </c>
      <c r="K48" s="30">
        <f t="array" ref="K48">IFERROR(VLOOKUP(Visits[[#This Row],[VISIT_ID]],J_A_visits!$A:$O,COLUMN(J_A_visits!I:I),0),"")</f>
        <v/>
      </c>
      <c r="L48" s="37">
        <f t="array" ref="L48">IFERROR(VLOOKUP(Visits[[#This Row],[VISIT_ID]],J_A_visits!$A:$O,COLUMN(J_A_visits!J:J),0),"")</f>
        <v/>
      </c>
      <c r="M48" s="37">
        <f t="array" ref="M48">IFERROR(VLOOKUP(Visits[[#This Row],[VISIT_ID]],J_A_visits!$A:$O,COLUMN(J_A_visits!K:K),0),"")</f>
        <v/>
      </c>
      <c r="N48" s="37">
        <f t="array" ref="N48">IFERROR(VLOOKUP(Visits[[#This Row],[VISIT_ID]],J_A_visits!$A:$O,COLUMN(J_A_visits!L:L),0),"")</f>
        <v/>
      </c>
      <c r="O48" s="37">
        <f t="array" ref="O48">IFERROR(VLOOKUP(Visits[[#This Row],[VISIT_ID]],J_A_visits!$A:$O,COLUMN(J_A_visits!M:M),0),"")</f>
        <v/>
      </c>
      <c r="P48" s="37">
        <f>IFERROR(1-(Visits[[#This Row],[QUOTE_PRICE]]/Visits[[#This Row],[INITIAL_PRICE]]),"")</f>
        <v/>
      </c>
      <c r="Q48" s="36">
        <f t="array" ref="Q48">IFERROR(VLOOKUP(Visits[[#This Row],[VISIT_ID]],J_A_visits!$A:$O,COLUMN(J_A_visits!N:N),0),"")</f>
        <v/>
      </c>
      <c r="R48" s="30">
        <f t="array" ref="R48">IFERROR(VLOOKUP(Visits[[#This Row],[VISIT_ID]],J_A_visits!$A:$O,COLUMN(J_A_visits!N:N),0),"")</f>
        <v/>
      </c>
      <c r="S48" s="30">
        <f>IF(Visits[[#This Row],[VISIT_ID]]="","",COUNTIF(Table3[VISIT_ID],Visits[[#This Row],[VISIT_ID]]))</f>
        <v/>
      </c>
      <c r="T48" s="38">
        <f t="array" ref="T48">IFERROR(TIMEVALUE(MID(VLOOKUP(Visits[[#This Row],[VISIT_ID]],J_A_visits!A:O,COLUMN(J_A_visits!E:E),0),12,8))-(7/24),"")</f>
        <v/>
      </c>
      <c r="U48" s="38">
        <f t="array" ref="U48">IFERROR(
    MOD(TIMEVALUE(MID(VLOOKUP(Visits[[#This Row],[VISIT_ID]],J_A_visits!A:O,COLUMN(J_A_visits!F:F),0),12,8)) - (7/24), 1),
"")</f>
        <v/>
      </c>
      <c r="V48" s="38">
        <f>IF(_xlfn.MINIFS(Table3[CLOCK_IN],Table3[VISIT_ID],Visits[[#This Row],[VISIT_ID]])=0,"",_xlfn.MINIFS(Table3[CLOCK_IN],Table3[VISIT_ID],Visits[[#This Row],[VISIT_ID]]))</f>
        <v/>
      </c>
      <c r="W48" s="38">
        <f>IF(_xlfn.MAXIFS(Table3[CLOCK_OUT],Table3[VISIT_ID],Visits[[#This Row],[VISIT_ID]])=0,"",_xlfn.MAXIFS(Table3[CLOCK_OUT],Table3[VISIT_ID],Visits[[#This Row],[VISIT_ID]]))</f>
        <v/>
      </c>
      <c r="X48" s="20">
        <f>IFERROR((Visits[[#This Row],[SCH_END]]-Visits[[#This Row],[SCH_START]])*24,"")</f>
        <v/>
      </c>
      <c r="Y48" s="20">
        <f>IFERROR((Visits[[#This Row],[ACT_END]]-Visits[[#This Row],[ACT_START]])*24,"")</f>
        <v/>
      </c>
      <c r="Z48" s="37">
        <f>IFERROR(Visits[[#This Row],[INVOICE_PRICE]]*Parameters!$B$2+Parameters!$B$3,"")</f>
        <v/>
      </c>
      <c r="AA48" s="39">
        <f>IFERROR((Parameters!$B$6/Parameters!$C$6)*Visits[[#This Row],[EXP_DURATION]],"")</f>
        <v/>
      </c>
      <c r="AB48" s="39">
        <f>IFERROR((Parameters!$B$6/Parameters!$C$6)*Visits[[#This Row],[ACT_DURATION]],"")</f>
        <v/>
      </c>
      <c r="AC48" s="37">
        <f>IF(Visits[[#This Row],[VISIT_ID]]="","",Parameters!$B$7/Parameters!$C$7)</f>
        <v/>
      </c>
      <c r="AD48" s="38" t="n"/>
      <c r="AE48" s="37">
        <f t="array" ref="AE48">IFERROR(Visits[[#This Row],[EXP_DURATION]]*Table6[Average],"")</f>
        <v/>
      </c>
      <c r="AF48" s="39">
        <f>IFERROR(IF(Visits[[#This Row],[VISIT_ID]]="","",SUMIF(Table3[VISIT_ID],Visits[[#This Row],[VISIT_ID]],Table3[TOTAL_COST])),"")</f>
        <v/>
      </c>
    </row>
    <row r="49">
      <c r="A49" s="30">
        <f>IF(J_A_visits!A49="","",J_A_visits!A49)</f>
        <v/>
      </c>
      <c r="B49" s="30">
        <f t="array" ref="B49">IFERROR(VLOOKUP(Visits[[#This Row],[VISIT_ID]],J_A_visits!A:O,COLUMN(J_A_visits!B:B),0),"")</f>
        <v/>
      </c>
      <c r="C49" s="30">
        <f t="array" ref="C49">IFERROR(VLOOKUP(Visits[[#This Row],[VISIT_ID]],J_A_visits!A:O,COLUMN(J_A_visits!C:C),0),"")</f>
        <v/>
      </c>
      <c r="D49" s="30">
        <f t="array" ref="D49">IFERROR(VLOOKUP(Visits[[#This Row],[VISIT_ID]],J_A_visits!A:O,COLUMN(J_A_visits!D:D),0),"")</f>
        <v/>
      </c>
      <c r="E49" s="6">
        <f t="array" ref="E49">IFERROR(DATEVALUE(LEFT(VLOOKUP(Visits[[#This Row],[VISIT_ID]],J_A_visits!A:O,COLUMN(J_A_visits!E:E),0),10)),"")</f>
        <v/>
      </c>
      <c r="F49" s="6">
        <f>IFERROR(TEXT(Visits[[#This Row],[DATE]],"YYYY-MM"),"")</f>
        <v/>
      </c>
      <c r="G49" s="6">
        <f t="array" ref="G49">IFERROR(VLOOKUP(Visits[[#This Row],[VISIT_ID]],J_A_visits!A:P,COLUMN(J_A_visits!P:P),0),"")</f>
        <v/>
      </c>
      <c r="H49" s="6">
        <f t="array" ref="H49">IFERROR(VLOOKUP(Visits[[#This Row],[VISIT_ID]],J_A_visits!A:Q,COLUMN(J_A_visits!Q:Q),0),"")</f>
        <v/>
      </c>
      <c r="I49" s="30">
        <f t="array" ref="I49">IFERROR(VLOOKUP(Visits[[#This Row],[VISIT_ID]],J_A_visits!$A:$O,COLUMN(J_A_visits!G:G),0),"")</f>
        <v/>
      </c>
      <c r="J49" s="37">
        <f t="array" ref="J49">IFERROR(VLOOKUP(Visits[[#This Row],[VISIT_ID]],J_A_visits!$A:$O,COLUMN(J_A_visits!H:H),0),"")</f>
        <v/>
      </c>
      <c r="K49" s="30">
        <f t="array" ref="K49">IFERROR(VLOOKUP(Visits[[#This Row],[VISIT_ID]],J_A_visits!$A:$O,COLUMN(J_A_visits!I:I),0),"")</f>
        <v/>
      </c>
      <c r="L49" s="37">
        <f t="array" ref="L49">IFERROR(VLOOKUP(Visits[[#This Row],[VISIT_ID]],J_A_visits!$A:$O,COLUMN(J_A_visits!J:J),0),"")</f>
        <v/>
      </c>
      <c r="M49" s="37">
        <f t="array" ref="M49">IFERROR(VLOOKUP(Visits[[#This Row],[VISIT_ID]],J_A_visits!$A:$O,COLUMN(J_A_visits!K:K),0),"")</f>
        <v/>
      </c>
      <c r="N49" s="37">
        <f t="array" ref="N49">IFERROR(VLOOKUP(Visits[[#This Row],[VISIT_ID]],J_A_visits!$A:$O,COLUMN(J_A_visits!L:L),0),"")</f>
        <v/>
      </c>
      <c r="O49" s="37">
        <f t="array" ref="O49">IFERROR(VLOOKUP(Visits[[#This Row],[VISIT_ID]],J_A_visits!$A:$O,COLUMN(J_A_visits!M:M),0),"")</f>
        <v/>
      </c>
      <c r="P49" s="37">
        <f>IFERROR(1-(Visits[[#This Row],[QUOTE_PRICE]]/Visits[[#This Row],[INITIAL_PRICE]]),"")</f>
        <v/>
      </c>
      <c r="Q49" s="36">
        <f t="array" ref="Q49">IFERROR(VLOOKUP(Visits[[#This Row],[VISIT_ID]],J_A_visits!$A:$O,COLUMN(J_A_visits!N:N),0),"")</f>
        <v/>
      </c>
      <c r="R49" s="30">
        <f t="array" ref="R49">IFERROR(VLOOKUP(Visits[[#This Row],[VISIT_ID]],J_A_visits!$A:$O,COLUMN(J_A_visits!N:N),0),"")</f>
        <v/>
      </c>
      <c r="S49" s="30">
        <f>IF(Visits[[#This Row],[VISIT_ID]]="","",COUNTIF(Table3[VISIT_ID],Visits[[#This Row],[VISIT_ID]]))</f>
        <v/>
      </c>
      <c r="T49" s="38">
        <f t="array" ref="T49">IFERROR(TIMEVALUE(MID(VLOOKUP(Visits[[#This Row],[VISIT_ID]],J_A_visits!A:O,COLUMN(J_A_visits!E:E),0),12,8))-(7/24),"")</f>
        <v/>
      </c>
      <c r="U49" s="38">
        <f t="array" ref="U49">IFERROR(
    MOD(TIMEVALUE(MID(VLOOKUP(Visits[[#This Row],[VISIT_ID]],J_A_visits!A:O,COLUMN(J_A_visits!F:F),0),12,8)) - (7/24), 1),
"")</f>
        <v/>
      </c>
      <c r="V49" s="38">
        <f>IF(_xlfn.MINIFS(Table3[CLOCK_IN],Table3[VISIT_ID],Visits[[#This Row],[VISIT_ID]])=0,"",_xlfn.MINIFS(Table3[CLOCK_IN],Table3[VISIT_ID],Visits[[#This Row],[VISIT_ID]]))</f>
        <v/>
      </c>
      <c r="W49" s="38">
        <f>IF(_xlfn.MAXIFS(Table3[CLOCK_OUT],Table3[VISIT_ID],Visits[[#This Row],[VISIT_ID]])=0,"",_xlfn.MAXIFS(Table3[CLOCK_OUT],Table3[VISIT_ID],Visits[[#This Row],[VISIT_ID]]))</f>
        <v/>
      </c>
      <c r="X49" s="20">
        <f>IFERROR((Visits[[#This Row],[SCH_END]]-Visits[[#This Row],[SCH_START]])*24,"")</f>
        <v/>
      </c>
      <c r="Y49" s="20">
        <f>IFERROR((Visits[[#This Row],[ACT_END]]-Visits[[#This Row],[ACT_START]])*24,"")</f>
        <v/>
      </c>
      <c r="Z49" s="37">
        <f>IFERROR(Visits[[#This Row],[INVOICE_PRICE]]*Parameters!$B$2+Parameters!$B$3,"")</f>
        <v/>
      </c>
      <c r="AA49" s="39">
        <f>IFERROR((Parameters!$B$6/Parameters!$C$6)*Visits[[#This Row],[EXP_DURATION]],"")</f>
        <v/>
      </c>
      <c r="AB49" s="39">
        <f>IFERROR((Parameters!$B$6/Parameters!$C$6)*Visits[[#This Row],[ACT_DURATION]],"")</f>
        <v/>
      </c>
      <c r="AC49" s="37">
        <f>IF(Visits[[#This Row],[VISIT_ID]]="","",Parameters!$B$7/Parameters!$C$7)</f>
        <v/>
      </c>
      <c r="AD49" s="38" t="n"/>
      <c r="AE49" s="37">
        <f t="array" ref="AE49">IFERROR(Visits[[#This Row],[EXP_DURATION]]*Table6[Average],"")</f>
        <v/>
      </c>
      <c r="AF49" s="39">
        <f>IFERROR(IF(Visits[[#This Row],[VISIT_ID]]="","",SUMIF(Table3[VISIT_ID],Visits[[#This Row],[VISIT_ID]],Table3[TOTAL_COST])),"")</f>
        <v/>
      </c>
    </row>
    <row r="50">
      <c r="A50" s="30">
        <f>IF(J_A_visits!A50="","",J_A_visits!A50)</f>
        <v/>
      </c>
      <c r="B50" s="30">
        <f t="array" ref="B50">IFERROR(VLOOKUP(Visits[[#This Row],[VISIT_ID]],J_A_visits!A:O,COLUMN(J_A_visits!B:B),0),"")</f>
        <v/>
      </c>
      <c r="C50" s="30">
        <f t="array" ref="C50">IFERROR(VLOOKUP(Visits[[#This Row],[VISIT_ID]],J_A_visits!A:O,COLUMN(J_A_visits!C:C),0),"")</f>
        <v/>
      </c>
      <c r="D50" s="30">
        <f t="array" ref="D50">IFERROR(VLOOKUP(Visits[[#This Row],[VISIT_ID]],J_A_visits!A:O,COLUMN(J_A_visits!D:D),0),"")</f>
        <v/>
      </c>
      <c r="E50" s="6">
        <f t="array" ref="E50">IFERROR(DATEVALUE(LEFT(VLOOKUP(Visits[[#This Row],[VISIT_ID]],J_A_visits!A:O,COLUMN(J_A_visits!E:E),0),10)),"")</f>
        <v/>
      </c>
      <c r="F50" s="6">
        <f>IFERROR(TEXT(Visits[[#This Row],[DATE]],"YYYY-MM"),"")</f>
        <v/>
      </c>
      <c r="G50" s="6">
        <f t="array" ref="G50">IFERROR(VLOOKUP(Visits[[#This Row],[VISIT_ID]],J_A_visits!A:P,COLUMN(J_A_visits!P:P),0),"")</f>
        <v/>
      </c>
      <c r="H50" s="6">
        <f t="array" ref="H50">IFERROR(VLOOKUP(Visits[[#This Row],[VISIT_ID]],J_A_visits!A:Q,COLUMN(J_A_visits!Q:Q),0),"")</f>
        <v/>
      </c>
      <c r="I50" s="30">
        <f t="array" ref="I50">IFERROR(VLOOKUP(Visits[[#This Row],[VISIT_ID]],J_A_visits!$A:$O,COLUMN(J_A_visits!G:G),0),"")</f>
        <v/>
      </c>
      <c r="J50" s="37">
        <f t="array" ref="J50">IFERROR(VLOOKUP(Visits[[#This Row],[VISIT_ID]],J_A_visits!$A:$O,COLUMN(J_A_visits!H:H),0),"")</f>
        <v/>
      </c>
      <c r="K50" s="30">
        <f t="array" ref="K50">IFERROR(VLOOKUP(Visits[[#This Row],[VISIT_ID]],J_A_visits!$A:$O,COLUMN(J_A_visits!I:I),0),"")</f>
        <v/>
      </c>
      <c r="L50" s="37">
        <f t="array" ref="L50">IFERROR(VLOOKUP(Visits[[#This Row],[VISIT_ID]],J_A_visits!$A:$O,COLUMN(J_A_visits!J:J),0),"")</f>
        <v/>
      </c>
      <c r="M50" s="37">
        <f t="array" ref="M50">IFERROR(VLOOKUP(Visits[[#This Row],[VISIT_ID]],J_A_visits!$A:$O,COLUMN(J_A_visits!K:K),0),"")</f>
        <v/>
      </c>
      <c r="N50" s="37">
        <f t="array" ref="N50">IFERROR(VLOOKUP(Visits[[#This Row],[VISIT_ID]],J_A_visits!$A:$O,COLUMN(J_A_visits!L:L),0),"")</f>
        <v/>
      </c>
      <c r="O50" s="37">
        <f t="array" ref="O50">IFERROR(VLOOKUP(Visits[[#This Row],[VISIT_ID]],J_A_visits!$A:$O,COLUMN(J_A_visits!M:M),0),"")</f>
        <v/>
      </c>
      <c r="P50" s="37">
        <f>IFERROR(1-(Visits[[#This Row],[QUOTE_PRICE]]/Visits[[#This Row],[INITIAL_PRICE]]),"")</f>
        <v/>
      </c>
      <c r="Q50" s="36">
        <f t="array" ref="Q50">IFERROR(VLOOKUP(Visits[[#This Row],[VISIT_ID]],J_A_visits!$A:$O,COLUMN(J_A_visits!N:N),0),"")</f>
        <v/>
      </c>
      <c r="R50" s="30">
        <f t="array" ref="R50">IFERROR(VLOOKUP(Visits[[#This Row],[VISIT_ID]],J_A_visits!$A:$O,COLUMN(J_A_visits!N:N),0),"")</f>
        <v/>
      </c>
      <c r="S50" s="30">
        <f>IF(Visits[[#This Row],[VISIT_ID]]="","",COUNTIF(Table3[VISIT_ID],Visits[[#This Row],[VISIT_ID]]))</f>
        <v/>
      </c>
      <c r="T50" s="38">
        <f t="array" ref="T50">IFERROR(TIMEVALUE(MID(VLOOKUP(Visits[[#This Row],[VISIT_ID]],J_A_visits!A:O,COLUMN(J_A_visits!E:E),0),12,8))-(7/24),"")</f>
        <v/>
      </c>
      <c r="U50" s="38">
        <f t="array" ref="U50">IFERROR(
    MOD(TIMEVALUE(MID(VLOOKUP(Visits[[#This Row],[VISIT_ID]],J_A_visits!A:O,COLUMN(J_A_visits!F:F),0),12,8)) - (7/24), 1),
"")</f>
        <v/>
      </c>
      <c r="V50" s="38">
        <f>IF(_xlfn.MINIFS(Table3[CLOCK_IN],Table3[VISIT_ID],Visits[[#This Row],[VISIT_ID]])=0,"",_xlfn.MINIFS(Table3[CLOCK_IN],Table3[VISIT_ID],Visits[[#This Row],[VISIT_ID]]))</f>
        <v/>
      </c>
      <c r="W50" s="38">
        <f>IF(_xlfn.MAXIFS(Table3[CLOCK_OUT],Table3[VISIT_ID],Visits[[#This Row],[VISIT_ID]])=0,"",_xlfn.MAXIFS(Table3[CLOCK_OUT],Table3[VISIT_ID],Visits[[#This Row],[VISIT_ID]]))</f>
        <v/>
      </c>
      <c r="X50" s="20">
        <f>IFERROR((Visits[[#This Row],[SCH_END]]-Visits[[#This Row],[SCH_START]])*24,"")</f>
        <v/>
      </c>
      <c r="Y50" s="20">
        <f>IFERROR((Visits[[#This Row],[ACT_END]]-Visits[[#This Row],[ACT_START]])*24,"")</f>
        <v/>
      </c>
      <c r="Z50" s="37">
        <f>IFERROR(Visits[[#This Row],[INVOICE_PRICE]]*Parameters!$B$2+Parameters!$B$3,"")</f>
        <v/>
      </c>
      <c r="AA50" s="39">
        <f>IFERROR((Parameters!$B$6/Parameters!$C$6)*Visits[[#This Row],[EXP_DURATION]],"")</f>
        <v/>
      </c>
      <c r="AB50" s="39">
        <f>IFERROR((Parameters!$B$6/Parameters!$C$6)*Visits[[#This Row],[ACT_DURATION]],"")</f>
        <v/>
      </c>
      <c r="AC50" s="37">
        <f>IF(Visits[[#This Row],[VISIT_ID]]="","",Parameters!$B$7/Parameters!$C$7)</f>
        <v/>
      </c>
      <c r="AD50" s="38" t="n"/>
      <c r="AE50" s="37">
        <f t="array" ref="AE50">IFERROR(Visits[[#This Row],[EXP_DURATION]]*Table6[Average],"")</f>
        <v/>
      </c>
      <c r="AF50" s="39">
        <f>IFERROR(IF(Visits[[#This Row],[VISIT_ID]]="","",SUMIF(Table3[VISIT_ID],Visits[[#This Row],[VISIT_ID]],Table3[TOTAL_COST])),"")</f>
        <v/>
      </c>
    </row>
    <row r="51">
      <c r="A51" s="30">
        <f>IF(J_A_visits!A51="","",J_A_visits!A51)</f>
        <v/>
      </c>
      <c r="B51" s="30">
        <f t="array" ref="B51">IFERROR(VLOOKUP(Visits[[#This Row],[VISIT_ID]],J_A_visits!A:O,COLUMN(J_A_visits!B:B),0),"")</f>
        <v/>
      </c>
      <c r="C51" s="30">
        <f t="array" ref="C51">IFERROR(VLOOKUP(Visits[[#This Row],[VISIT_ID]],J_A_visits!A:O,COLUMN(J_A_visits!C:C),0),"")</f>
        <v/>
      </c>
      <c r="D51" s="30">
        <f t="array" ref="D51">IFERROR(VLOOKUP(Visits[[#This Row],[VISIT_ID]],J_A_visits!A:O,COLUMN(J_A_visits!D:D),0),"")</f>
        <v/>
      </c>
      <c r="E51" s="6">
        <f t="array" ref="E51">IFERROR(DATEVALUE(LEFT(VLOOKUP(Visits[[#This Row],[VISIT_ID]],J_A_visits!A:O,COLUMN(J_A_visits!E:E),0),10)),"")</f>
        <v/>
      </c>
      <c r="F51" s="6">
        <f>IFERROR(TEXT(Visits[[#This Row],[DATE]],"YYYY-MM"),"")</f>
        <v/>
      </c>
      <c r="G51" s="6">
        <f t="array" ref="G51">IFERROR(VLOOKUP(Visits[[#This Row],[VISIT_ID]],J_A_visits!A:P,COLUMN(J_A_visits!P:P),0),"")</f>
        <v/>
      </c>
      <c r="H51" s="6">
        <f t="array" ref="H51">IFERROR(VLOOKUP(Visits[[#This Row],[VISIT_ID]],J_A_visits!A:Q,COLUMN(J_A_visits!Q:Q),0),"")</f>
        <v/>
      </c>
      <c r="I51" s="30">
        <f t="array" ref="I51">IFERROR(VLOOKUP(Visits[[#This Row],[VISIT_ID]],J_A_visits!$A:$O,COLUMN(J_A_visits!G:G),0),"")</f>
        <v/>
      </c>
      <c r="J51" s="37">
        <f t="array" ref="J51">IFERROR(VLOOKUP(Visits[[#This Row],[VISIT_ID]],J_A_visits!$A:$O,COLUMN(J_A_visits!H:H),0),"")</f>
        <v/>
      </c>
      <c r="K51" s="30">
        <f t="array" ref="K51">IFERROR(VLOOKUP(Visits[[#This Row],[VISIT_ID]],J_A_visits!$A:$O,COLUMN(J_A_visits!I:I),0),"")</f>
        <v/>
      </c>
      <c r="L51" s="37">
        <f t="array" ref="L51">IFERROR(VLOOKUP(Visits[[#This Row],[VISIT_ID]],J_A_visits!$A:$O,COLUMN(J_A_visits!J:J),0),"")</f>
        <v/>
      </c>
      <c r="M51" s="37">
        <f t="array" ref="M51">IFERROR(VLOOKUP(Visits[[#This Row],[VISIT_ID]],J_A_visits!$A:$O,COLUMN(J_A_visits!K:K),0),"")</f>
        <v/>
      </c>
      <c r="N51" s="37">
        <f t="array" ref="N51">IFERROR(VLOOKUP(Visits[[#This Row],[VISIT_ID]],J_A_visits!$A:$O,COLUMN(J_A_visits!L:L),0),"")</f>
        <v/>
      </c>
      <c r="O51" s="37">
        <f t="array" ref="O51">IFERROR(VLOOKUP(Visits[[#This Row],[VISIT_ID]],J_A_visits!$A:$O,COLUMN(J_A_visits!M:M),0),"")</f>
        <v/>
      </c>
      <c r="P51" s="37">
        <f>IFERROR(1-(Visits[[#This Row],[QUOTE_PRICE]]/Visits[[#This Row],[INITIAL_PRICE]]),"")</f>
        <v/>
      </c>
      <c r="Q51" s="36">
        <f t="array" ref="Q51">IFERROR(VLOOKUP(Visits[[#This Row],[VISIT_ID]],J_A_visits!$A:$O,COLUMN(J_A_visits!N:N),0),"")</f>
        <v/>
      </c>
      <c r="R51" s="30">
        <f t="array" ref="R51">IFERROR(VLOOKUP(Visits[[#This Row],[VISIT_ID]],J_A_visits!$A:$O,COLUMN(J_A_visits!N:N),0),"")</f>
        <v/>
      </c>
      <c r="S51" s="30">
        <f>IF(Visits[[#This Row],[VISIT_ID]]="","",COUNTIF(Table3[VISIT_ID],Visits[[#This Row],[VISIT_ID]]))</f>
        <v/>
      </c>
      <c r="T51" s="38">
        <f t="array" ref="T51">IFERROR(TIMEVALUE(MID(VLOOKUP(Visits[[#This Row],[VISIT_ID]],J_A_visits!A:O,COLUMN(J_A_visits!E:E),0),12,8))-(7/24),"")</f>
        <v/>
      </c>
      <c r="U51" s="38">
        <f t="array" ref="U51">IFERROR(
    MOD(TIMEVALUE(MID(VLOOKUP(Visits[[#This Row],[VISIT_ID]],J_A_visits!A:O,COLUMN(J_A_visits!F:F),0),12,8)) - (7/24), 1),
"")</f>
        <v/>
      </c>
      <c r="V51" s="38">
        <f>IF(_xlfn.MINIFS(Table3[CLOCK_IN],Table3[VISIT_ID],Visits[[#This Row],[VISIT_ID]])=0,"",_xlfn.MINIFS(Table3[CLOCK_IN],Table3[VISIT_ID],Visits[[#This Row],[VISIT_ID]]))</f>
        <v/>
      </c>
      <c r="W51" s="38">
        <f>IF(_xlfn.MAXIFS(Table3[CLOCK_OUT],Table3[VISIT_ID],Visits[[#This Row],[VISIT_ID]])=0,"",_xlfn.MAXIFS(Table3[CLOCK_OUT],Table3[VISIT_ID],Visits[[#This Row],[VISIT_ID]]))</f>
        <v/>
      </c>
      <c r="X51" s="20">
        <f>IFERROR((Visits[[#This Row],[SCH_END]]-Visits[[#This Row],[SCH_START]])*24,"")</f>
        <v/>
      </c>
      <c r="Y51" s="20">
        <f>IFERROR((Visits[[#This Row],[ACT_END]]-Visits[[#This Row],[ACT_START]])*24,"")</f>
        <v/>
      </c>
      <c r="Z51" s="37">
        <f>IFERROR(Visits[[#This Row],[INVOICE_PRICE]]*Parameters!$B$2+Parameters!$B$3,"")</f>
        <v/>
      </c>
      <c r="AA51" s="39">
        <f>IFERROR((Parameters!$B$6/Parameters!$C$6)*Visits[[#This Row],[EXP_DURATION]],"")</f>
        <v/>
      </c>
      <c r="AB51" s="39">
        <f>IFERROR((Parameters!$B$6/Parameters!$C$6)*Visits[[#This Row],[ACT_DURATION]],"")</f>
        <v/>
      </c>
      <c r="AC51" s="37">
        <f>IF(Visits[[#This Row],[VISIT_ID]]="","",Parameters!$B$7/Parameters!$C$7)</f>
        <v/>
      </c>
      <c r="AD51" s="38" t="n"/>
      <c r="AE51" s="37">
        <f t="array" ref="AE51">IFERROR(Visits[[#This Row],[EXP_DURATION]]*Table6[Average],"")</f>
        <v/>
      </c>
      <c r="AF51" s="39">
        <f>IFERROR(IF(Visits[[#This Row],[VISIT_ID]]="","",SUMIF(Table3[VISIT_ID],Visits[[#This Row],[VISIT_ID]],Table3[TOTAL_COST])),"")</f>
        <v/>
      </c>
    </row>
    <row r="52">
      <c r="A52" s="30">
        <f>IF(J_A_visits!A52="","",J_A_visits!A52)</f>
        <v/>
      </c>
      <c r="B52" s="30">
        <f t="array" ref="B52">IFERROR(VLOOKUP(Visits[[#This Row],[VISIT_ID]],J_A_visits!A:O,COLUMN(J_A_visits!B:B),0),"")</f>
        <v/>
      </c>
      <c r="C52" s="30">
        <f t="array" ref="C52">IFERROR(VLOOKUP(Visits[[#This Row],[VISIT_ID]],J_A_visits!A:O,COLUMN(J_A_visits!C:C),0),"")</f>
        <v/>
      </c>
      <c r="D52" s="30">
        <f t="array" ref="D52">IFERROR(VLOOKUP(Visits[[#This Row],[VISIT_ID]],J_A_visits!A:O,COLUMN(J_A_visits!D:D),0),"")</f>
        <v/>
      </c>
      <c r="E52" s="6">
        <f t="array" ref="E52">IFERROR(DATEVALUE(LEFT(VLOOKUP(Visits[[#This Row],[VISIT_ID]],J_A_visits!A:O,COLUMN(J_A_visits!E:E),0),10)),"")</f>
        <v/>
      </c>
      <c r="F52" s="6">
        <f>IFERROR(TEXT(Visits[[#This Row],[DATE]],"YYYY-MM"),"")</f>
        <v/>
      </c>
      <c r="G52" s="6">
        <f t="array" ref="G52">IFERROR(VLOOKUP(Visits[[#This Row],[VISIT_ID]],J_A_visits!A:P,COLUMN(J_A_visits!P:P),0),"")</f>
        <v/>
      </c>
      <c r="H52" s="6">
        <f t="array" ref="H52">IFERROR(VLOOKUP(Visits[[#This Row],[VISIT_ID]],J_A_visits!A:Q,COLUMN(J_A_visits!Q:Q),0),"")</f>
        <v/>
      </c>
      <c r="I52" s="30">
        <f t="array" ref="I52">IFERROR(VLOOKUP(Visits[[#This Row],[VISIT_ID]],J_A_visits!$A:$O,COLUMN(J_A_visits!G:G),0),"")</f>
        <v/>
      </c>
      <c r="J52" s="37">
        <f t="array" ref="J52">IFERROR(VLOOKUP(Visits[[#This Row],[VISIT_ID]],J_A_visits!$A:$O,COLUMN(J_A_visits!H:H),0),"")</f>
        <v/>
      </c>
      <c r="K52" s="30">
        <f t="array" ref="K52">IFERROR(VLOOKUP(Visits[[#This Row],[VISIT_ID]],J_A_visits!$A:$O,COLUMN(J_A_visits!I:I),0),"")</f>
        <v/>
      </c>
      <c r="L52" s="37">
        <f t="array" ref="L52">IFERROR(VLOOKUP(Visits[[#This Row],[VISIT_ID]],J_A_visits!$A:$O,COLUMN(J_A_visits!J:J),0),"")</f>
        <v/>
      </c>
      <c r="M52" s="37">
        <f t="array" ref="M52">IFERROR(VLOOKUP(Visits[[#This Row],[VISIT_ID]],J_A_visits!$A:$O,COLUMN(J_A_visits!K:K),0),"")</f>
        <v/>
      </c>
      <c r="N52" s="37">
        <f t="array" ref="N52">IFERROR(VLOOKUP(Visits[[#This Row],[VISIT_ID]],J_A_visits!$A:$O,COLUMN(J_A_visits!L:L),0),"")</f>
        <v/>
      </c>
      <c r="O52" s="37">
        <f t="array" ref="O52">IFERROR(VLOOKUP(Visits[[#This Row],[VISIT_ID]],J_A_visits!$A:$O,COLUMN(J_A_visits!M:M),0),"")</f>
        <v/>
      </c>
      <c r="P52" s="37">
        <f>IFERROR(1-(Visits[[#This Row],[QUOTE_PRICE]]/Visits[[#This Row],[INITIAL_PRICE]]),"")</f>
        <v/>
      </c>
      <c r="Q52" s="36">
        <f t="array" ref="Q52">IFERROR(VLOOKUP(Visits[[#This Row],[VISIT_ID]],J_A_visits!$A:$O,COLUMN(J_A_visits!N:N),0),"")</f>
        <v/>
      </c>
      <c r="R52" s="30">
        <f t="array" ref="R52">IFERROR(VLOOKUP(Visits[[#This Row],[VISIT_ID]],J_A_visits!$A:$O,COLUMN(J_A_visits!N:N),0),"")</f>
        <v/>
      </c>
      <c r="S52" s="30">
        <f>IF(Visits[[#This Row],[VISIT_ID]]="","",COUNTIF(Table3[VISIT_ID],Visits[[#This Row],[VISIT_ID]]))</f>
        <v/>
      </c>
      <c r="T52" s="38">
        <f t="array" ref="T52">IFERROR(TIMEVALUE(MID(VLOOKUP(Visits[[#This Row],[VISIT_ID]],J_A_visits!A:O,COLUMN(J_A_visits!E:E),0),12,8))-(7/24),"")</f>
        <v/>
      </c>
      <c r="U52" s="38">
        <f t="array" ref="U52">IFERROR(
    MOD(TIMEVALUE(MID(VLOOKUP(Visits[[#This Row],[VISIT_ID]],J_A_visits!A:O,COLUMN(J_A_visits!F:F),0),12,8)) - (7/24), 1),
"")</f>
        <v/>
      </c>
      <c r="V52" s="38">
        <f>IF(_xlfn.MINIFS(Table3[CLOCK_IN],Table3[VISIT_ID],Visits[[#This Row],[VISIT_ID]])=0,"",_xlfn.MINIFS(Table3[CLOCK_IN],Table3[VISIT_ID],Visits[[#This Row],[VISIT_ID]]))</f>
        <v/>
      </c>
      <c r="W52" s="38">
        <f>IF(_xlfn.MAXIFS(Table3[CLOCK_OUT],Table3[VISIT_ID],Visits[[#This Row],[VISIT_ID]])=0,"",_xlfn.MAXIFS(Table3[CLOCK_OUT],Table3[VISIT_ID],Visits[[#This Row],[VISIT_ID]]))</f>
        <v/>
      </c>
      <c r="X52" s="20">
        <f>IFERROR((Visits[[#This Row],[SCH_END]]-Visits[[#This Row],[SCH_START]])*24,"")</f>
        <v/>
      </c>
      <c r="Y52" s="20">
        <f>IFERROR((Visits[[#This Row],[ACT_END]]-Visits[[#This Row],[ACT_START]])*24,"")</f>
        <v/>
      </c>
      <c r="Z52" s="37">
        <f>IFERROR(Visits[[#This Row],[INVOICE_PRICE]]*Parameters!$B$2+Parameters!$B$3,"")</f>
        <v/>
      </c>
      <c r="AA52" s="39">
        <f>IFERROR((Parameters!$B$6/Parameters!$C$6)*Visits[[#This Row],[EXP_DURATION]],"")</f>
        <v/>
      </c>
      <c r="AB52" s="39">
        <f>IFERROR((Parameters!$B$6/Parameters!$C$6)*Visits[[#This Row],[ACT_DURATION]],"")</f>
        <v/>
      </c>
      <c r="AC52" s="37">
        <f>IF(Visits[[#This Row],[VISIT_ID]]="","",Parameters!$B$7/Parameters!$C$7)</f>
        <v/>
      </c>
      <c r="AD52" s="38" t="n"/>
      <c r="AE52" s="37">
        <f t="array" ref="AE52">IFERROR(Visits[[#This Row],[EXP_DURATION]]*Table6[Average],"")</f>
        <v/>
      </c>
      <c r="AF52" s="39">
        <f>IFERROR(IF(Visits[[#This Row],[VISIT_ID]]="","",SUMIF(Table3[VISIT_ID],Visits[[#This Row],[VISIT_ID]],Table3[TOTAL_COST])),"")</f>
        <v/>
      </c>
    </row>
    <row r="53">
      <c r="A53" s="30">
        <f>IF(J_A_visits!A53="","",J_A_visits!A53)</f>
        <v/>
      </c>
      <c r="B53" s="30">
        <f t="array" ref="B53">IFERROR(VLOOKUP(Visits[[#This Row],[VISIT_ID]],J_A_visits!A:O,COLUMN(J_A_visits!B:B),0),"")</f>
        <v/>
      </c>
      <c r="C53" s="30">
        <f t="array" ref="C53">IFERROR(VLOOKUP(Visits[[#This Row],[VISIT_ID]],J_A_visits!A:O,COLUMN(J_A_visits!C:C),0),"")</f>
        <v/>
      </c>
      <c r="D53" s="30">
        <f t="array" ref="D53">IFERROR(VLOOKUP(Visits[[#This Row],[VISIT_ID]],J_A_visits!A:O,COLUMN(J_A_visits!D:D),0),"")</f>
        <v/>
      </c>
      <c r="E53" s="6">
        <f t="array" ref="E53">IFERROR(DATEVALUE(LEFT(VLOOKUP(Visits[[#This Row],[VISIT_ID]],J_A_visits!A:O,COLUMN(J_A_visits!E:E),0),10)),"")</f>
        <v/>
      </c>
      <c r="F53" s="6">
        <f>IFERROR(TEXT(Visits[[#This Row],[DATE]],"YYYY-MM"),"")</f>
        <v/>
      </c>
      <c r="G53" s="6">
        <f t="array" ref="G53">IFERROR(VLOOKUP(Visits[[#This Row],[VISIT_ID]],J_A_visits!A:P,COLUMN(J_A_visits!P:P),0),"")</f>
        <v/>
      </c>
      <c r="H53" s="6">
        <f t="array" ref="H53">IFERROR(VLOOKUP(Visits[[#This Row],[VISIT_ID]],J_A_visits!A:Q,COLUMN(J_A_visits!Q:Q),0),"")</f>
        <v/>
      </c>
      <c r="I53" s="30">
        <f t="array" ref="I53">IFERROR(VLOOKUP(Visits[[#This Row],[VISIT_ID]],J_A_visits!$A:$O,COLUMN(J_A_visits!G:G),0),"")</f>
        <v/>
      </c>
      <c r="J53" s="37">
        <f t="array" ref="J53">IFERROR(VLOOKUP(Visits[[#This Row],[VISIT_ID]],J_A_visits!$A:$O,COLUMN(J_A_visits!H:H),0),"")</f>
        <v/>
      </c>
      <c r="K53" s="30">
        <f t="array" ref="K53">IFERROR(VLOOKUP(Visits[[#This Row],[VISIT_ID]],J_A_visits!$A:$O,COLUMN(J_A_visits!I:I),0),"")</f>
        <v/>
      </c>
      <c r="L53" s="37">
        <f t="array" ref="L53">IFERROR(VLOOKUP(Visits[[#This Row],[VISIT_ID]],J_A_visits!$A:$O,COLUMN(J_A_visits!J:J),0),"")</f>
        <v/>
      </c>
      <c r="M53" s="37">
        <f t="array" ref="M53">IFERROR(VLOOKUP(Visits[[#This Row],[VISIT_ID]],J_A_visits!$A:$O,COLUMN(J_A_visits!K:K),0),"")</f>
        <v/>
      </c>
      <c r="N53" s="37">
        <f t="array" ref="N53">IFERROR(VLOOKUP(Visits[[#This Row],[VISIT_ID]],J_A_visits!$A:$O,COLUMN(J_A_visits!L:L),0),"")</f>
        <v/>
      </c>
      <c r="O53" s="37">
        <f t="array" ref="O53">IFERROR(VLOOKUP(Visits[[#This Row],[VISIT_ID]],J_A_visits!$A:$O,COLUMN(J_A_visits!M:M),0),"")</f>
        <v/>
      </c>
      <c r="P53" s="37">
        <f>IFERROR(1-(Visits[[#This Row],[QUOTE_PRICE]]/Visits[[#This Row],[INITIAL_PRICE]]),"")</f>
        <v/>
      </c>
      <c r="Q53" s="36">
        <f t="array" ref="Q53">IFERROR(VLOOKUP(Visits[[#This Row],[VISIT_ID]],J_A_visits!$A:$O,COLUMN(J_A_visits!N:N),0),"")</f>
        <v/>
      </c>
      <c r="R53" s="30">
        <f t="array" ref="R53">IFERROR(VLOOKUP(Visits[[#This Row],[VISIT_ID]],J_A_visits!$A:$O,COLUMN(J_A_visits!N:N),0),"")</f>
        <v/>
      </c>
      <c r="S53" s="30">
        <f>IF(Visits[[#This Row],[VISIT_ID]]="","",COUNTIF(Table3[VISIT_ID],Visits[[#This Row],[VISIT_ID]]))</f>
        <v/>
      </c>
      <c r="T53" s="38">
        <f t="array" ref="T53">IFERROR(TIMEVALUE(MID(VLOOKUP(Visits[[#This Row],[VISIT_ID]],J_A_visits!A:O,COLUMN(J_A_visits!E:E),0),12,8))-(7/24),"")</f>
        <v/>
      </c>
      <c r="U53" s="38">
        <f t="array" ref="U53">IFERROR(
    MOD(TIMEVALUE(MID(VLOOKUP(Visits[[#This Row],[VISIT_ID]],J_A_visits!A:O,COLUMN(J_A_visits!F:F),0),12,8)) - (7/24), 1),
"")</f>
        <v/>
      </c>
      <c r="V53" s="38">
        <f>IF(_xlfn.MINIFS(Table3[CLOCK_IN],Table3[VISIT_ID],Visits[[#This Row],[VISIT_ID]])=0,"",_xlfn.MINIFS(Table3[CLOCK_IN],Table3[VISIT_ID],Visits[[#This Row],[VISIT_ID]]))</f>
        <v/>
      </c>
      <c r="W53" s="38">
        <f>IF(_xlfn.MAXIFS(Table3[CLOCK_OUT],Table3[VISIT_ID],Visits[[#This Row],[VISIT_ID]])=0,"",_xlfn.MAXIFS(Table3[CLOCK_OUT],Table3[VISIT_ID],Visits[[#This Row],[VISIT_ID]]))</f>
        <v/>
      </c>
      <c r="X53" s="20">
        <f>IFERROR((Visits[[#This Row],[SCH_END]]-Visits[[#This Row],[SCH_START]])*24,"")</f>
        <v/>
      </c>
      <c r="Y53" s="20">
        <f>IFERROR((Visits[[#This Row],[ACT_END]]-Visits[[#This Row],[ACT_START]])*24,"")</f>
        <v/>
      </c>
      <c r="Z53" s="37">
        <f>IFERROR(Visits[[#This Row],[INVOICE_PRICE]]*Parameters!$B$2+Parameters!$B$3,"")</f>
        <v/>
      </c>
      <c r="AA53" s="39">
        <f>IFERROR((Parameters!$B$6/Parameters!$C$6)*Visits[[#This Row],[EXP_DURATION]],"")</f>
        <v/>
      </c>
      <c r="AB53" s="39">
        <f>IFERROR((Parameters!$B$6/Parameters!$C$6)*Visits[[#This Row],[ACT_DURATION]],"")</f>
        <v/>
      </c>
      <c r="AC53" s="37">
        <f>IF(Visits[[#This Row],[VISIT_ID]]="","",Parameters!$B$7/Parameters!$C$7)</f>
        <v/>
      </c>
      <c r="AD53" s="38" t="n"/>
      <c r="AE53" s="37">
        <f t="array" ref="AE53">IFERROR(Visits[[#This Row],[EXP_DURATION]]*Table6[Average],"")</f>
        <v/>
      </c>
      <c r="AF53" s="39">
        <f>IFERROR(IF(Visits[[#This Row],[VISIT_ID]]="","",SUMIF(Table3[VISIT_ID],Visits[[#This Row],[VISIT_ID]],Table3[TOTAL_COST])),"")</f>
        <v/>
      </c>
    </row>
    <row r="54">
      <c r="A54" s="30">
        <f>IF(J_A_visits!A54="","",J_A_visits!A54)</f>
        <v/>
      </c>
      <c r="B54" s="30">
        <f t="array" ref="B54">IFERROR(VLOOKUP(Visits[[#This Row],[VISIT_ID]],J_A_visits!A:O,COLUMN(J_A_visits!B:B),0),"")</f>
        <v/>
      </c>
      <c r="C54" s="30">
        <f t="array" ref="C54">IFERROR(VLOOKUP(Visits[[#This Row],[VISIT_ID]],J_A_visits!A:O,COLUMN(J_A_visits!C:C),0),"")</f>
        <v/>
      </c>
      <c r="D54" s="30">
        <f t="array" ref="D54">IFERROR(VLOOKUP(Visits[[#This Row],[VISIT_ID]],J_A_visits!A:O,COLUMN(J_A_visits!D:D),0),"")</f>
        <v/>
      </c>
      <c r="E54" s="6">
        <f t="array" ref="E54">IFERROR(DATEVALUE(LEFT(VLOOKUP(Visits[[#This Row],[VISIT_ID]],J_A_visits!A:O,COLUMN(J_A_visits!E:E),0),10)),"")</f>
        <v/>
      </c>
      <c r="F54" s="6">
        <f>IFERROR(TEXT(Visits[[#This Row],[DATE]],"YYYY-MM"),"")</f>
        <v/>
      </c>
      <c r="G54" s="6">
        <f t="array" ref="G54">IFERROR(VLOOKUP(Visits[[#This Row],[VISIT_ID]],J_A_visits!A:P,COLUMN(J_A_visits!P:P),0),"")</f>
        <v/>
      </c>
      <c r="H54" s="6">
        <f t="array" ref="H54">IFERROR(VLOOKUP(Visits[[#This Row],[VISIT_ID]],J_A_visits!A:Q,COLUMN(J_A_visits!Q:Q),0),"")</f>
        <v/>
      </c>
      <c r="I54" s="30">
        <f t="array" ref="I54">IFERROR(VLOOKUP(Visits[[#This Row],[VISIT_ID]],J_A_visits!$A:$O,COLUMN(J_A_visits!G:G),0),"")</f>
        <v/>
      </c>
      <c r="J54" s="37">
        <f t="array" ref="J54">IFERROR(VLOOKUP(Visits[[#This Row],[VISIT_ID]],J_A_visits!$A:$O,COLUMN(J_A_visits!H:H),0),"")</f>
        <v/>
      </c>
      <c r="K54" s="30">
        <f t="array" ref="K54">IFERROR(VLOOKUP(Visits[[#This Row],[VISIT_ID]],J_A_visits!$A:$O,COLUMN(J_A_visits!I:I),0),"")</f>
        <v/>
      </c>
      <c r="L54" s="37">
        <f t="array" ref="L54">IFERROR(VLOOKUP(Visits[[#This Row],[VISIT_ID]],J_A_visits!$A:$O,COLUMN(J_A_visits!J:J),0),"")</f>
        <v/>
      </c>
      <c r="M54" s="37">
        <f t="array" ref="M54">IFERROR(VLOOKUP(Visits[[#This Row],[VISIT_ID]],J_A_visits!$A:$O,COLUMN(J_A_visits!K:K),0),"")</f>
        <v/>
      </c>
      <c r="N54" s="37">
        <f t="array" ref="N54">IFERROR(VLOOKUP(Visits[[#This Row],[VISIT_ID]],J_A_visits!$A:$O,COLUMN(J_A_visits!L:L),0),"")</f>
        <v/>
      </c>
      <c r="O54" s="37">
        <f t="array" ref="O54">IFERROR(VLOOKUP(Visits[[#This Row],[VISIT_ID]],J_A_visits!$A:$O,COLUMN(J_A_visits!M:M),0),"")</f>
        <v/>
      </c>
      <c r="P54" s="37">
        <f>IFERROR(1-(Visits[[#This Row],[QUOTE_PRICE]]/Visits[[#This Row],[INITIAL_PRICE]]),"")</f>
        <v/>
      </c>
      <c r="Q54" s="36">
        <f t="array" ref="Q54">IFERROR(VLOOKUP(Visits[[#This Row],[VISIT_ID]],J_A_visits!$A:$O,COLUMN(J_A_visits!N:N),0),"")</f>
        <v/>
      </c>
      <c r="R54" s="30">
        <f t="array" ref="R54">IFERROR(VLOOKUP(Visits[[#This Row],[VISIT_ID]],J_A_visits!$A:$O,COLUMN(J_A_visits!N:N),0),"")</f>
        <v/>
      </c>
      <c r="S54" s="30">
        <f>IF(Visits[[#This Row],[VISIT_ID]]="","",COUNTIF(Table3[VISIT_ID],Visits[[#This Row],[VISIT_ID]]))</f>
        <v/>
      </c>
      <c r="T54" s="38">
        <f t="array" ref="T54">IFERROR(TIMEVALUE(MID(VLOOKUP(Visits[[#This Row],[VISIT_ID]],J_A_visits!A:O,COLUMN(J_A_visits!E:E),0),12,8))-(7/24),"")</f>
        <v/>
      </c>
      <c r="U54" s="38">
        <f t="array" ref="U54">IFERROR(
    MOD(TIMEVALUE(MID(VLOOKUP(Visits[[#This Row],[VISIT_ID]],J_A_visits!A:O,COLUMN(J_A_visits!F:F),0),12,8)) - (7/24), 1),
"")</f>
        <v/>
      </c>
      <c r="V54" s="38">
        <f>IF(_xlfn.MINIFS(Table3[CLOCK_IN],Table3[VISIT_ID],Visits[[#This Row],[VISIT_ID]])=0,"",_xlfn.MINIFS(Table3[CLOCK_IN],Table3[VISIT_ID],Visits[[#This Row],[VISIT_ID]]))</f>
        <v/>
      </c>
      <c r="W54" s="38">
        <f>IF(_xlfn.MAXIFS(Table3[CLOCK_OUT],Table3[VISIT_ID],Visits[[#This Row],[VISIT_ID]])=0,"",_xlfn.MAXIFS(Table3[CLOCK_OUT],Table3[VISIT_ID],Visits[[#This Row],[VISIT_ID]]))</f>
        <v/>
      </c>
      <c r="X54" s="20">
        <f>IFERROR((Visits[[#This Row],[SCH_END]]-Visits[[#This Row],[SCH_START]])*24,"")</f>
        <v/>
      </c>
      <c r="Y54" s="20">
        <f>IFERROR((Visits[[#This Row],[ACT_END]]-Visits[[#This Row],[ACT_START]])*24,"")</f>
        <v/>
      </c>
      <c r="Z54" s="37">
        <f>IFERROR(Visits[[#This Row],[INVOICE_PRICE]]*Parameters!$B$2+Parameters!$B$3,"")</f>
        <v/>
      </c>
      <c r="AA54" s="39">
        <f>IFERROR((Parameters!$B$6/Parameters!$C$6)*Visits[[#This Row],[EXP_DURATION]],"")</f>
        <v/>
      </c>
      <c r="AB54" s="39">
        <f>IFERROR((Parameters!$B$6/Parameters!$C$6)*Visits[[#This Row],[ACT_DURATION]],"")</f>
        <v/>
      </c>
      <c r="AC54" s="37">
        <f>IF(Visits[[#This Row],[VISIT_ID]]="","",Parameters!$B$7/Parameters!$C$7)</f>
        <v/>
      </c>
      <c r="AD54" s="38" t="n"/>
      <c r="AE54" s="37">
        <f t="array" ref="AE54">IFERROR(Visits[[#This Row],[EXP_DURATION]]*Table6[Average],"")</f>
        <v/>
      </c>
      <c r="AF54" s="39">
        <f>IFERROR(IF(Visits[[#This Row],[VISIT_ID]]="","",SUMIF(Table3[VISIT_ID],Visits[[#This Row],[VISIT_ID]],Table3[TOTAL_COST])),"")</f>
        <v/>
      </c>
    </row>
    <row r="55">
      <c r="A55" s="30">
        <f>IF(J_A_visits!A55="","",J_A_visits!A55)</f>
        <v/>
      </c>
      <c r="B55" s="30">
        <f t="array" ref="B55">IFERROR(VLOOKUP(Visits[[#This Row],[VISIT_ID]],J_A_visits!A:O,COLUMN(J_A_visits!B:B),0),"")</f>
        <v/>
      </c>
      <c r="C55" s="30">
        <f t="array" ref="C55">IFERROR(VLOOKUP(Visits[[#This Row],[VISIT_ID]],J_A_visits!A:O,COLUMN(J_A_visits!C:C),0),"")</f>
        <v/>
      </c>
      <c r="D55" s="30">
        <f t="array" ref="D55">IFERROR(VLOOKUP(Visits[[#This Row],[VISIT_ID]],J_A_visits!A:O,COLUMN(J_A_visits!D:D),0),"")</f>
        <v/>
      </c>
      <c r="E55" s="6">
        <f t="array" ref="E55">IFERROR(DATEVALUE(LEFT(VLOOKUP(Visits[[#This Row],[VISIT_ID]],J_A_visits!A:O,COLUMN(J_A_visits!E:E),0),10)),"")</f>
        <v/>
      </c>
      <c r="F55" s="6">
        <f>IFERROR(TEXT(Visits[[#This Row],[DATE]],"YYYY-MM"),"")</f>
        <v/>
      </c>
      <c r="G55" s="6">
        <f t="array" ref="G55">IFERROR(VLOOKUP(Visits[[#This Row],[VISIT_ID]],J_A_visits!A:P,COLUMN(J_A_visits!P:P),0),"")</f>
        <v/>
      </c>
      <c r="H55" s="6">
        <f t="array" ref="H55">IFERROR(VLOOKUP(Visits[[#This Row],[VISIT_ID]],J_A_visits!A:Q,COLUMN(J_A_visits!Q:Q),0),"")</f>
        <v/>
      </c>
      <c r="I55" s="30">
        <f t="array" ref="I55">IFERROR(VLOOKUP(Visits[[#This Row],[VISIT_ID]],J_A_visits!$A:$O,COLUMN(J_A_visits!G:G),0),"")</f>
        <v/>
      </c>
      <c r="J55" s="37">
        <f t="array" ref="J55">IFERROR(VLOOKUP(Visits[[#This Row],[VISIT_ID]],J_A_visits!$A:$O,COLUMN(J_A_visits!H:H),0),"")</f>
        <v/>
      </c>
      <c r="K55" s="30">
        <f t="array" ref="K55">IFERROR(VLOOKUP(Visits[[#This Row],[VISIT_ID]],J_A_visits!$A:$O,COLUMN(J_A_visits!I:I),0),"")</f>
        <v/>
      </c>
      <c r="L55" s="37">
        <f t="array" ref="L55">IFERROR(VLOOKUP(Visits[[#This Row],[VISIT_ID]],J_A_visits!$A:$O,COLUMN(J_A_visits!J:J),0),"")</f>
        <v/>
      </c>
      <c r="M55" s="37">
        <f t="array" ref="M55">IFERROR(VLOOKUP(Visits[[#This Row],[VISIT_ID]],J_A_visits!$A:$O,COLUMN(J_A_visits!K:K),0),"")</f>
        <v/>
      </c>
      <c r="N55" s="37">
        <f t="array" ref="N55">IFERROR(VLOOKUP(Visits[[#This Row],[VISIT_ID]],J_A_visits!$A:$O,COLUMN(J_A_visits!L:L),0),"")</f>
        <v/>
      </c>
      <c r="O55" s="37">
        <f t="array" ref="O55">IFERROR(VLOOKUP(Visits[[#This Row],[VISIT_ID]],J_A_visits!$A:$O,COLUMN(J_A_visits!M:M),0),"")</f>
        <v/>
      </c>
      <c r="P55" s="37">
        <f>IFERROR(1-(Visits[[#This Row],[QUOTE_PRICE]]/Visits[[#This Row],[INITIAL_PRICE]]),"")</f>
        <v/>
      </c>
      <c r="Q55" s="36">
        <f t="array" ref="Q55">IFERROR(VLOOKUP(Visits[[#This Row],[VISIT_ID]],J_A_visits!$A:$O,COLUMN(J_A_visits!N:N),0),"")</f>
        <v/>
      </c>
      <c r="R55" s="30">
        <f t="array" ref="R55">IFERROR(VLOOKUP(Visits[[#This Row],[VISIT_ID]],J_A_visits!$A:$O,COLUMN(J_A_visits!N:N),0),"")</f>
        <v/>
      </c>
      <c r="S55" s="30">
        <f>IF(Visits[[#This Row],[VISIT_ID]]="","",COUNTIF(Table3[VISIT_ID],Visits[[#This Row],[VISIT_ID]]))</f>
        <v/>
      </c>
      <c r="T55" s="38">
        <f t="array" ref="T55">IFERROR(TIMEVALUE(MID(VLOOKUP(Visits[[#This Row],[VISIT_ID]],J_A_visits!A:O,COLUMN(J_A_visits!E:E),0),12,8))-(7/24),"")</f>
        <v/>
      </c>
      <c r="U55" s="38">
        <f t="array" ref="U55">IFERROR(
    MOD(TIMEVALUE(MID(VLOOKUP(Visits[[#This Row],[VISIT_ID]],J_A_visits!A:O,COLUMN(J_A_visits!F:F),0),12,8)) - (7/24), 1),
"")</f>
        <v/>
      </c>
      <c r="V55" s="38">
        <f>IF(_xlfn.MINIFS(Table3[CLOCK_IN],Table3[VISIT_ID],Visits[[#This Row],[VISIT_ID]])=0,"",_xlfn.MINIFS(Table3[CLOCK_IN],Table3[VISIT_ID],Visits[[#This Row],[VISIT_ID]]))</f>
        <v/>
      </c>
      <c r="W55" s="38">
        <f>IF(_xlfn.MAXIFS(Table3[CLOCK_OUT],Table3[VISIT_ID],Visits[[#This Row],[VISIT_ID]])=0,"",_xlfn.MAXIFS(Table3[CLOCK_OUT],Table3[VISIT_ID],Visits[[#This Row],[VISIT_ID]]))</f>
        <v/>
      </c>
      <c r="X55" s="20">
        <f>IFERROR((Visits[[#This Row],[SCH_END]]-Visits[[#This Row],[SCH_START]])*24,"")</f>
        <v/>
      </c>
      <c r="Y55" s="20">
        <f>IFERROR((Visits[[#This Row],[ACT_END]]-Visits[[#This Row],[ACT_START]])*24,"")</f>
        <v/>
      </c>
      <c r="Z55" s="37">
        <f>IFERROR(Visits[[#This Row],[INVOICE_PRICE]]*Parameters!$B$2+Parameters!$B$3,"")</f>
        <v/>
      </c>
      <c r="AA55" s="39">
        <f>IFERROR((Parameters!$B$6/Parameters!$C$6)*Visits[[#This Row],[EXP_DURATION]],"")</f>
        <v/>
      </c>
      <c r="AB55" s="39">
        <f>IFERROR((Parameters!$B$6/Parameters!$C$6)*Visits[[#This Row],[ACT_DURATION]],"")</f>
        <v/>
      </c>
      <c r="AC55" s="37">
        <f>IF(Visits[[#This Row],[VISIT_ID]]="","",Parameters!$B$7/Parameters!$C$7)</f>
        <v/>
      </c>
      <c r="AD55" s="38" t="n"/>
      <c r="AE55" s="37">
        <f t="array" ref="AE55">IFERROR(Visits[[#This Row],[EXP_DURATION]]*Table6[Average],"")</f>
        <v/>
      </c>
      <c r="AF55" s="39">
        <f>IFERROR(IF(Visits[[#This Row],[VISIT_ID]]="","",SUMIF(Table3[VISIT_ID],Visits[[#This Row],[VISIT_ID]],Table3[TOTAL_COST])),"")</f>
        <v/>
      </c>
    </row>
    <row r="56">
      <c r="A56" s="30">
        <f>IF(J_A_visits!A56="","",J_A_visits!A56)</f>
        <v/>
      </c>
      <c r="B56" s="30">
        <f t="array" ref="B56">IFERROR(VLOOKUP(Visits[[#This Row],[VISIT_ID]],J_A_visits!A:O,COLUMN(J_A_visits!B:B),0),"")</f>
        <v/>
      </c>
      <c r="C56" s="30">
        <f t="array" ref="C56">IFERROR(VLOOKUP(Visits[[#This Row],[VISIT_ID]],J_A_visits!A:O,COLUMN(J_A_visits!C:C),0),"")</f>
        <v/>
      </c>
      <c r="D56" s="30">
        <f t="array" ref="D56">IFERROR(VLOOKUP(Visits[[#This Row],[VISIT_ID]],J_A_visits!A:O,COLUMN(J_A_visits!D:D),0),"")</f>
        <v/>
      </c>
      <c r="E56" s="6">
        <f t="array" ref="E56">IFERROR(DATEVALUE(LEFT(VLOOKUP(Visits[[#This Row],[VISIT_ID]],J_A_visits!A:O,COLUMN(J_A_visits!E:E),0),10)),"")</f>
        <v/>
      </c>
      <c r="F56" s="6">
        <f>IFERROR(TEXT(Visits[[#This Row],[DATE]],"YYYY-MM"),"")</f>
        <v/>
      </c>
      <c r="G56" s="6">
        <f t="array" ref="G56">IFERROR(VLOOKUP(Visits[[#This Row],[VISIT_ID]],J_A_visits!A:P,COLUMN(J_A_visits!P:P),0),"")</f>
        <v/>
      </c>
      <c r="H56" s="6">
        <f t="array" ref="H56">IFERROR(VLOOKUP(Visits[[#This Row],[VISIT_ID]],J_A_visits!A:Q,COLUMN(J_A_visits!Q:Q),0),"")</f>
        <v/>
      </c>
      <c r="I56" s="30">
        <f t="array" ref="I56">IFERROR(VLOOKUP(Visits[[#This Row],[VISIT_ID]],J_A_visits!$A:$O,COLUMN(J_A_visits!G:G),0),"")</f>
        <v/>
      </c>
      <c r="J56" s="37">
        <f t="array" ref="J56">IFERROR(VLOOKUP(Visits[[#This Row],[VISIT_ID]],J_A_visits!$A:$O,COLUMN(J_A_visits!H:H),0),"")</f>
        <v/>
      </c>
      <c r="K56" s="30">
        <f t="array" ref="K56">IFERROR(VLOOKUP(Visits[[#This Row],[VISIT_ID]],J_A_visits!$A:$O,COLUMN(J_A_visits!I:I),0),"")</f>
        <v/>
      </c>
      <c r="L56" s="37">
        <f t="array" ref="L56">IFERROR(VLOOKUP(Visits[[#This Row],[VISIT_ID]],J_A_visits!$A:$O,COLUMN(J_A_visits!J:J),0),"")</f>
        <v/>
      </c>
      <c r="M56" s="37">
        <f t="array" ref="M56">IFERROR(VLOOKUP(Visits[[#This Row],[VISIT_ID]],J_A_visits!$A:$O,COLUMN(J_A_visits!K:K),0),"")</f>
        <v/>
      </c>
      <c r="N56" s="37">
        <f t="array" ref="N56">IFERROR(VLOOKUP(Visits[[#This Row],[VISIT_ID]],J_A_visits!$A:$O,COLUMN(J_A_visits!L:L),0),"")</f>
        <v/>
      </c>
      <c r="O56" s="37">
        <f t="array" ref="O56">IFERROR(VLOOKUP(Visits[[#This Row],[VISIT_ID]],J_A_visits!$A:$O,COLUMN(J_A_visits!M:M),0),"")</f>
        <v/>
      </c>
      <c r="P56" s="37">
        <f>IFERROR(1-(Visits[[#This Row],[QUOTE_PRICE]]/Visits[[#This Row],[INITIAL_PRICE]]),"")</f>
        <v/>
      </c>
      <c r="Q56" s="36">
        <f t="array" ref="Q56">IFERROR(VLOOKUP(Visits[[#This Row],[VISIT_ID]],J_A_visits!$A:$O,COLUMN(J_A_visits!N:N),0),"")</f>
        <v/>
      </c>
      <c r="R56" s="30">
        <f t="array" ref="R56">IFERROR(VLOOKUP(Visits[[#This Row],[VISIT_ID]],J_A_visits!$A:$O,COLUMN(J_A_visits!N:N),0),"")</f>
        <v/>
      </c>
      <c r="S56" s="30">
        <f>IF(Visits[[#This Row],[VISIT_ID]]="","",COUNTIF(Table3[VISIT_ID],Visits[[#This Row],[VISIT_ID]]))</f>
        <v/>
      </c>
      <c r="T56" s="38">
        <f t="array" ref="T56">IFERROR(TIMEVALUE(MID(VLOOKUP(Visits[[#This Row],[VISIT_ID]],J_A_visits!A:O,COLUMN(J_A_visits!E:E),0),12,8))-(7/24),"")</f>
        <v/>
      </c>
      <c r="U56" s="38">
        <f t="array" ref="U56">IFERROR(
    MOD(TIMEVALUE(MID(VLOOKUP(Visits[[#This Row],[VISIT_ID]],J_A_visits!A:O,COLUMN(J_A_visits!F:F),0),12,8)) - (7/24), 1),
"")</f>
        <v/>
      </c>
      <c r="V56" s="38">
        <f>IF(_xlfn.MINIFS(Table3[CLOCK_IN],Table3[VISIT_ID],Visits[[#This Row],[VISIT_ID]])=0,"",_xlfn.MINIFS(Table3[CLOCK_IN],Table3[VISIT_ID],Visits[[#This Row],[VISIT_ID]]))</f>
        <v/>
      </c>
      <c r="W56" s="38">
        <f>IF(_xlfn.MAXIFS(Table3[CLOCK_OUT],Table3[VISIT_ID],Visits[[#This Row],[VISIT_ID]])=0,"",_xlfn.MAXIFS(Table3[CLOCK_OUT],Table3[VISIT_ID],Visits[[#This Row],[VISIT_ID]]))</f>
        <v/>
      </c>
      <c r="X56" s="20">
        <f>IFERROR((Visits[[#This Row],[SCH_END]]-Visits[[#This Row],[SCH_START]])*24,"")</f>
        <v/>
      </c>
      <c r="Y56" s="20">
        <f>IFERROR((Visits[[#This Row],[ACT_END]]-Visits[[#This Row],[ACT_START]])*24,"")</f>
        <v/>
      </c>
      <c r="Z56" s="37">
        <f>IFERROR(Visits[[#This Row],[INVOICE_PRICE]]*Parameters!$B$2+Parameters!$B$3,"")</f>
        <v/>
      </c>
      <c r="AA56" s="39">
        <f>IFERROR((Parameters!$B$6/Parameters!$C$6)*Visits[[#This Row],[EXP_DURATION]],"")</f>
        <v/>
      </c>
      <c r="AB56" s="39">
        <f>IFERROR((Parameters!$B$6/Parameters!$C$6)*Visits[[#This Row],[ACT_DURATION]],"")</f>
        <v/>
      </c>
      <c r="AC56" s="37">
        <f>IF(Visits[[#This Row],[VISIT_ID]]="","",Parameters!$B$7/Parameters!$C$7)</f>
        <v/>
      </c>
      <c r="AD56" s="38" t="n"/>
      <c r="AE56" s="37">
        <f t="array" ref="AE56">IFERROR(Visits[[#This Row],[EXP_DURATION]]*Table6[Average],"")</f>
        <v/>
      </c>
      <c r="AF56" s="39">
        <f>IFERROR(IF(Visits[[#This Row],[VISIT_ID]]="","",SUMIF(Table3[VISIT_ID],Visits[[#This Row],[VISIT_ID]],Table3[TOTAL_COST])),"")</f>
        <v/>
      </c>
    </row>
    <row r="57">
      <c r="A57" s="30">
        <f>IF(J_A_visits!A57="","",J_A_visits!A57)</f>
        <v/>
      </c>
      <c r="B57" s="30">
        <f t="array" ref="B57">IFERROR(VLOOKUP(Visits[[#This Row],[VISIT_ID]],J_A_visits!A:O,COLUMN(J_A_visits!B:B),0),"")</f>
        <v/>
      </c>
      <c r="C57" s="30">
        <f t="array" ref="C57">IFERROR(VLOOKUP(Visits[[#This Row],[VISIT_ID]],J_A_visits!A:O,COLUMN(J_A_visits!C:C),0),"")</f>
        <v/>
      </c>
      <c r="D57" s="30">
        <f t="array" ref="D57">IFERROR(VLOOKUP(Visits[[#This Row],[VISIT_ID]],J_A_visits!A:O,COLUMN(J_A_visits!D:D),0),"")</f>
        <v/>
      </c>
      <c r="E57" s="6">
        <f t="array" ref="E57">IFERROR(DATEVALUE(LEFT(VLOOKUP(Visits[[#This Row],[VISIT_ID]],J_A_visits!A:O,COLUMN(J_A_visits!E:E),0),10)),"")</f>
        <v/>
      </c>
      <c r="F57" s="6">
        <f>IFERROR(TEXT(Visits[[#This Row],[DATE]],"YYYY-MM"),"")</f>
        <v/>
      </c>
      <c r="G57" s="6">
        <f t="array" ref="G57">IFERROR(VLOOKUP(Visits[[#This Row],[VISIT_ID]],J_A_visits!A:P,COLUMN(J_A_visits!P:P),0),"")</f>
        <v/>
      </c>
      <c r="H57" s="6">
        <f t="array" ref="H57">IFERROR(VLOOKUP(Visits[[#This Row],[VISIT_ID]],J_A_visits!A:Q,COLUMN(J_A_visits!Q:Q),0),"")</f>
        <v/>
      </c>
      <c r="I57" s="30">
        <f t="array" ref="I57">IFERROR(VLOOKUP(Visits[[#This Row],[VISIT_ID]],J_A_visits!$A:$O,COLUMN(J_A_visits!G:G),0),"")</f>
        <v/>
      </c>
      <c r="J57" s="37">
        <f t="array" ref="J57">IFERROR(VLOOKUP(Visits[[#This Row],[VISIT_ID]],J_A_visits!$A:$O,COLUMN(J_A_visits!H:H),0),"")</f>
        <v/>
      </c>
      <c r="K57" s="30">
        <f t="array" ref="K57">IFERROR(VLOOKUP(Visits[[#This Row],[VISIT_ID]],J_A_visits!$A:$O,COLUMN(J_A_visits!I:I),0),"")</f>
        <v/>
      </c>
      <c r="L57" s="37">
        <f t="array" ref="L57">IFERROR(VLOOKUP(Visits[[#This Row],[VISIT_ID]],J_A_visits!$A:$O,COLUMN(J_A_visits!J:J),0),"")</f>
        <v/>
      </c>
      <c r="M57" s="37">
        <f t="array" ref="M57">IFERROR(VLOOKUP(Visits[[#This Row],[VISIT_ID]],J_A_visits!$A:$O,COLUMN(J_A_visits!K:K),0),"")</f>
        <v/>
      </c>
      <c r="N57" s="37">
        <f t="array" ref="N57">IFERROR(VLOOKUP(Visits[[#This Row],[VISIT_ID]],J_A_visits!$A:$O,COLUMN(J_A_visits!L:L),0),"")</f>
        <v/>
      </c>
      <c r="O57" s="37">
        <f t="array" ref="O57">IFERROR(VLOOKUP(Visits[[#This Row],[VISIT_ID]],J_A_visits!$A:$O,COLUMN(J_A_visits!M:M),0),"")</f>
        <v/>
      </c>
      <c r="P57" s="37">
        <f>IFERROR(1-(Visits[[#This Row],[QUOTE_PRICE]]/Visits[[#This Row],[INITIAL_PRICE]]),"")</f>
        <v/>
      </c>
      <c r="Q57" s="36">
        <f t="array" ref="Q57">IFERROR(VLOOKUP(Visits[[#This Row],[VISIT_ID]],J_A_visits!$A:$O,COLUMN(J_A_visits!N:N),0),"")</f>
        <v/>
      </c>
      <c r="R57" s="30">
        <f t="array" ref="R57">IFERROR(VLOOKUP(Visits[[#This Row],[VISIT_ID]],J_A_visits!$A:$O,COLUMN(J_A_visits!N:N),0),"")</f>
        <v/>
      </c>
      <c r="S57" s="30">
        <f>IF(Visits[[#This Row],[VISIT_ID]]="","",COUNTIF(Table3[VISIT_ID],Visits[[#This Row],[VISIT_ID]]))</f>
        <v/>
      </c>
      <c r="T57" s="38">
        <f t="array" ref="T57">IFERROR(TIMEVALUE(MID(VLOOKUP(Visits[[#This Row],[VISIT_ID]],J_A_visits!A:O,COLUMN(J_A_visits!E:E),0),12,8))-(7/24),"")</f>
        <v/>
      </c>
      <c r="U57" s="38">
        <f t="array" ref="U57">IFERROR(
    MOD(TIMEVALUE(MID(VLOOKUP(Visits[[#This Row],[VISIT_ID]],J_A_visits!A:O,COLUMN(J_A_visits!F:F),0),12,8)) - (7/24), 1),
"")</f>
        <v/>
      </c>
      <c r="V57" s="38">
        <f>IF(_xlfn.MINIFS(Table3[CLOCK_IN],Table3[VISIT_ID],Visits[[#This Row],[VISIT_ID]])=0,"",_xlfn.MINIFS(Table3[CLOCK_IN],Table3[VISIT_ID],Visits[[#This Row],[VISIT_ID]]))</f>
        <v/>
      </c>
      <c r="W57" s="38">
        <f>IF(_xlfn.MAXIFS(Table3[CLOCK_OUT],Table3[VISIT_ID],Visits[[#This Row],[VISIT_ID]])=0,"",_xlfn.MAXIFS(Table3[CLOCK_OUT],Table3[VISIT_ID],Visits[[#This Row],[VISIT_ID]]))</f>
        <v/>
      </c>
      <c r="X57" s="20">
        <f>IFERROR((Visits[[#This Row],[SCH_END]]-Visits[[#This Row],[SCH_START]])*24,"")</f>
        <v/>
      </c>
      <c r="Y57" s="20">
        <f>IFERROR((Visits[[#This Row],[ACT_END]]-Visits[[#This Row],[ACT_START]])*24,"")</f>
        <v/>
      </c>
      <c r="Z57" s="37">
        <f>IFERROR(Visits[[#This Row],[INVOICE_PRICE]]*Parameters!$B$2+Parameters!$B$3,"")</f>
        <v/>
      </c>
      <c r="AA57" s="39">
        <f>IFERROR((Parameters!$B$6/Parameters!$C$6)*Visits[[#This Row],[EXP_DURATION]],"")</f>
        <v/>
      </c>
      <c r="AB57" s="39">
        <f>IFERROR((Parameters!$B$6/Parameters!$C$6)*Visits[[#This Row],[ACT_DURATION]],"")</f>
        <v/>
      </c>
      <c r="AC57" s="37">
        <f>IF(Visits[[#This Row],[VISIT_ID]]="","",Parameters!$B$7/Parameters!$C$7)</f>
        <v/>
      </c>
      <c r="AD57" s="38" t="n"/>
      <c r="AE57" s="37">
        <f t="array" ref="AE57">IFERROR(Visits[[#This Row],[EXP_DURATION]]*Table6[Average],"")</f>
        <v/>
      </c>
      <c r="AF57" s="39">
        <f>IFERROR(IF(Visits[[#This Row],[VISIT_ID]]="","",SUMIF(Table3[VISIT_ID],Visits[[#This Row],[VISIT_ID]],Table3[TOTAL_COST])),"")</f>
        <v/>
      </c>
    </row>
    <row r="58">
      <c r="A58" s="30">
        <f>IF(J_A_visits!A58="","",J_A_visits!A58)</f>
        <v/>
      </c>
      <c r="B58" s="30">
        <f t="array" ref="B58">IFERROR(VLOOKUP(Visits[[#This Row],[VISIT_ID]],J_A_visits!A:O,COLUMN(J_A_visits!B:B),0),"")</f>
        <v/>
      </c>
      <c r="C58" s="30">
        <f t="array" ref="C58">IFERROR(VLOOKUP(Visits[[#This Row],[VISIT_ID]],J_A_visits!A:O,COLUMN(J_A_visits!C:C),0),"")</f>
        <v/>
      </c>
      <c r="D58" s="30">
        <f t="array" ref="D58">IFERROR(VLOOKUP(Visits[[#This Row],[VISIT_ID]],J_A_visits!A:O,COLUMN(J_A_visits!D:D),0),"")</f>
        <v/>
      </c>
      <c r="E58" s="6">
        <f t="array" ref="E58">IFERROR(DATEVALUE(LEFT(VLOOKUP(Visits[[#This Row],[VISIT_ID]],J_A_visits!A:O,COLUMN(J_A_visits!E:E),0),10)),"")</f>
        <v/>
      </c>
      <c r="F58" s="6">
        <f>IFERROR(TEXT(Visits[[#This Row],[DATE]],"YYYY-MM"),"")</f>
        <v/>
      </c>
      <c r="G58" s="6">
        <f t="array" ref="G58">IFERROR(VLOOKUP(Visits[[#This Row],[VISIT_ID]],J_A_visits!A:P,COLUMN(J_A_visits!P:P),0),"")</f>
        <v/>
      </c>
      <c r="H58" s="6">
        <f t="array" ref="H58">IFERROR(VLOOKUP(Visits[[#This Row],[VISIT_ID]],J_A_visits!A:Q,COLUMN(J_A_visits!Q:Q),0),"")</f>
        <v/>
      </c>
      <c r="I58" s="30">
        <f t="array" ref="I58">IFERROR(VLOOKUP(Visits[[#This Row],[VISIT_ID]],J_A_visits!$A:$O,COLUMN(J_A_visits!G:G),0),"")</f>
        <v/>
      </c>
      <c r="J58" s="37">
        <f t="array" ref="J58">IFERROR(VLOOKUP(Visits[[#This Row],[VISIT_ID]],J_A_visits!$A:$O,COLUMN(J_A_visits!H:H),0),"")</f>
        <v/>
      </c>
      <c r="K58" s="30">
        <f t="array" ref="K58">IFERROR(VLOOKUP(Visits[[#This Row],[VISIT_ID]],J_A_visits!$A:$O,COLUMN(J_A_visits!I:I),0),"")</f>
        <v/>
      </c>
      <c r="L58" s="37">
        <f t="array" ref="L58">IFERROR(VLOOKUP(Visits[[#This Row],[VISIT_ID]],J_A_visits!$A:$O,COLUMN(J_A_visits!J:J),0),"")</f>
        <v/>
      </c>
      <c r="M58" s="37">
        <f t="array" ref="M58">IFERROR(VLOOKUP(Visits[[#This Row],[VISIT_ID]],J_A_visits!$A:$O,COLUMN(J_A_visits!K:K),0),"")</f>
        <v/>
      </c>
      <c r="N58" s="37">
        <f t="array" ref="N58">IFERROR(VLOOKUP(Visits[[#This Row],[VISIT_ID]],J_A_visits!$A:$O,COLUMN(J_A_visits!L:L),0),"")</f>
        <v/>
      </c>
      <c r="O58" s="37">
        <f t="array" ref="O58">IFERROR(VLOOKUP(Visits[[#This Row],[VISIT_ID]],J_A_visits!$A:$O,COLUMN(J_A_visits!M:M),0),"")</f>
        <v/>
      </c>
      <c r="P58" s="37">
        <f>IFERROR(1-(Visits[[#This Row],[QUOTE_PRICE]]/Visits[[#This Row],[INITIAL_PRICE]]),"")</f>
        <v/>
      </c>
      <c r="Q58" s="36">
        <f t="array" ref="Q58">IFERROR(VLOOKUP(Visits[[#This Row],[VISIT_ID]],J_A_visits!$A:$O,COLUMN(J_A_visits!N:N),0),"")</f>
        <v/>
      </c>
      <c r="R58" s="30">
        <f t="array" ref="R58">IFERROR(VLOOKUP(Visits[[#This Row],[VISIT_ID]],J_A_visits!$A:$O,COLUMN(J_A_visits!N:N),0),"")</f>
        <v/>
      </c>
      <c r="S58" s="30">
        <f>IF(Visits[[#This Row],[VISIT_ID]]="","",COUNTIF(Table3[VISIT_ID],Visits[[#This Row],[VISIT_ID]]))</f>
        <v/>
      </c>
      <c r="T58" s="38">
        <f t="array" ref="T58">IFERROR(TIMEVALUE(MID(VLOOKUP(Visits[[#This Row],[VISIT_ID]],J_A_visits!A:O,COLUMN(J_A_visits!E:E),0),12,8))-(7/24),"")</f>
        <v/>
      </c>
      <c r="U58" s="38">
        <f t="array" ref="U58">IFERROR(
    MOD(TIMEVALUE(MID(VLOOKUP(Visits[[#This Row],[VISIT_ID]],J_A_visits!A:O,COLUMN(J_A_visits!F:F),0),12,8)) - (7/24), 1),
"")</f>
        <v/>
      </c>
      <c r="V58" s="38">
        <f>IF(_xlfn.MINIFS(Table3[CLOCK_IN],Table3[VISIT_ID],Visits[[#This Row],[VISIT_ID]])=0,"",_xlfn.MINIFS(Table3[CLOCK_IN],Table3[VISIT_ID],Visits[[#This Row],[VISIT_ID]]))</f>
        <v/>
      </c>
      <c r="W58" s="38">
        <f>IF(_xlfn.MAXIFS(Table3[CLOCK_OUT],Table3[VISIT_ID],Visits[[#This Row],[VISIT_ID]])=0,"",_xlfn.MAXIFS(Table3[CLOCK_OUT],Table3[VISIT_ID],Visits[[#This Row],[VISIT_ID]]))</f>
        <v/>
      </c>
      <c r="X58" s="20">
        <f>IFERROR((Visits[[#This Row],[SCH_END]]-Visits[[#This Row],[SCH_START]])*24,"")</f>
        <v/>
      </c>
      <c r="Y58" s="20">
        <f>IFERROR((Visits[[#This Row],[ACT_END]]-Visits[[#This Row],[ACT_START]])*24,"")</f>
        <v/>
      </c>
      <c r="Z58" s="37">
        <f>IFERROR(Visits[[#This Row],[INVOICE_PRICE]]*Parameters!$B$2+Parameters!$B$3,"")</f>
        <v/>
      </c>
      <c r="AA58" s="39">
        <f>IFERROR((Parameters!$B$6/Parameters!$C$6)*Visits[[#This Row],[EXP_DURATION]],"")</f>
        <v/>
      </c>
      <c r="AB58" s="39">
        <f>IFERROR((Parameters!$B$6/Parameters!$C$6)*Visits[[#This Row],[ACT_DURATION]],"")</f>
        <v/>
      </c>
      <c r="AC58" s="37">
        <f>IF(Visits[[#This Row],[VISIT_ID]]="","",Parameters!$B$7/Parameters!$C$7)</f>
        <v/>
      </c>
      <c r="AD58" s="38" t="n"/>
      <c r="AE58" s="37">
        <f t="array" ref="AE58">IFERROR(Visits[[#This Row],[EXP_DURATION]]*Table6[Average],"")</f>
        <v/>
      </c>
      <c r="AF58" s="39">
        <f>IFERROR(IF(Visits[[#This Row],[VISIT_ID]]="","",SUMIF(Table3[VISIT_ID],Visits[[#This Row],[VISIT_ID]],Table3[TOTAL_COST])),"")</f>
        <v/>
      </c>
    </row>
    <row r="59">
      <c r="A59" s="30">
        <f>IF(J_A_visits!A59="","",J_A_visits!A59)</f>
        <v/>
      </c>
      <c r="B59" s="30">
        <f t="array" ref="B59">IFERROR(VLOOKUP(Visits[[#This Row],[VISIT_ID]],J_A_visits!A:O,COLUMN(J_A_visits!B:B),0),"")</f>
        <v/>
      </c>
      <c r="C59" s="30">
        <f t="array" ref="C59">IFERROR(VLOOKUP(Visits[[#This Row],[VISIT_ID]],J_A_visits!A:O,COLUMN(J_A_visits!C:C),0),"")</f>
        <v/>
      </c>
      <c r="D59" s="30">
        <f t="array" ref="D59">IFERROR(VLOOKUP(Visits[[#This Row],[VISIT_ID]],J_A_visits!A:O,COLUMN(J_A_visits!D:D),0),"")</f>
        <v/>
      </c>
      <c r="E59" s="6">
        <f t="array" ref="E59">IFERROR(DATEVALUE(LEFT(VLOOKUP(Visits[[#This Row],[VISIT_ID]],J_A_visits!A:O,COLUMN(J_A_visits!E:E),0),10)),"")</f>
        <v/>
      </c>
      <c r="F59" s="6">
        <f>IFERROR(TEXT(Visits[[#This Row],[DATE]],"YYYY-MM"),"")</f>
        <v/>
      </c>
      <c r="G59" s="6">
        <f t="array" ref="G59">IFERROR(VLOOKUP(Visits[[#This Row],[VISIT_ID]],J_A_visits!A:P,COLUMN(J_A_visits!P:P),0),"")</f>
        <v/>
      </c>
      <c r="H59" s="6">
        <f t="array" ref="H59">IFERROR(VLOOKUP(Visits[[#This Row],[VISIT_ID]],J_A_visits!A:Q,COLUMN(J_A_visits!Q:Q),0),"")</f>
        <v/>
      </c>
      <c r="I59" s="30">
        <f t="array" ref="I59">IFERROR(VLOOKUP(Visits[[#This Row],[VISIT_ID]],J_A_visits!$A:$O,COLUMN(J_A_visits!G:G),0),"")</f>
        <v/>
      </c>
      <c r="J59" s="37">
        <f t="array" ref="J59">IFERROR(VLOOKUP(Visits[[#This Row],[VISIT_ID]],J_A_visits!$A:$O,COLUMN(J_A_visits!H:H),0),"")</f>
        <v/>
      </c>
      <c r="K59" s="30">
        <f t="array" ref="K59">IFERROR(VLOOKUP(Visits[[#This Row],[VISIT_ID]],J_A_visits!$A:$O,COLUMN(J_A_visits!I:I),0),"")</f>
        <v/>
      </c>
      <c r="L59" s="37">
        <f t="array" ref="L59">IFERROR(VLOOKUP(Visits[[#This Row],[VISIT_ID]],J_A_visits!$A:$O,COLUMN(J_A_visits!J:J),0),"")</f>
        <v/>
      </c>
      <c r="M59" s="37">
        <f t="array" ref="M59">IFERROR(VLOOKUP(Visits[[#This Row],[VISIT_ID]],J_A_visits!$A:$O,COLUMN(J_A_visits!K:K),0),"")</f>
        <v/>
      </c>
      <c r="N59" s="37">
        <f t="array" ref="N59">IFERROR(VLOOKUP(Visits[[#This Row],[VISIT_ID]],J_A_visits!$A:$O,COLUMN(J_A_visits!L:L),0),"")</f>
        <v/>
      </c>
      <c r="O59" s="37">
        <f t="array" ref="O59">IFERROR(VLOOKUP(Visits[[#This Row],[VISIT_ID]],J_A_visits!$A:$O,COLUMN(J_A_visits!M:M),0),"")</f>
        <v/>
      </c>
      <c r="P59" s="37">
        <f>IFERROR(1-(Visits[[#This Row],[QUOTE_PRICE]]/Visits[[#This Row],[INITIAL_PRICE]]),"")</f>
        <v/>
      </c>
      <c r="Q59" s="36">
        <f t="array" ref="Q59">IFERROR(VLOOKUP(Visits[[#This Row],[VISIT_ID]],J_A_visits!$A:$O,COLUMN(J_A_visits!N:N),0),"")</f>
        <v/>
      </c>
      <c r="R59" s="30">
        <f t="array" ref="R59">IFERROR(VLOOKUP(Visits[[#This Row],[VISIT_ID]],J_A_visits!$A:$O,COLUMN(J_A_visits!N:N),0),"")</f>
        <v/>
      </c>
      <c r="S59" s="30">
        <f>IF(Visits[[#This Row],[VISIT_ID]]="","",COUNTIF(Table3[VISIT_ID],Visits[[#This Row],[VISIT_ID]]))</f>
        <v/>
      </c>
      <c r="T59" s="38">
        <f t="array" ref="T59">IFERROR(TIMEVALUE(MID(VLOOKUP(Visits[[#This Row],[VISIT_ID]],J_A_visits!A:O,COLUMN(J_A_visits!E:E),0),12,8))-(7/24),"")</f>
        <v/>
      </c>
      <c r="U59" s="38">
        <f t="array" ref="U59">IFERROR(
    MOD(TIMEVALUE(MID(VLOOKUP(Visits[[#This Row],[VISIT_ID]],J_A_visits!A:O,COLUMN(J_A_visits!F:F),0),12,8)) - (7/24), 1),
"")</f>
        <v/>
      </c>
      <c r="V59" s="38">
        <f>IF(_xlfn.MINIFS(Table3[CLOCK_IN],Table3[VISIT_ID],Visits[[#This Row],[VISIT_ID]])=0,"",_xlfn.MINIFS(Table3[CLOCK_IN],Table3[VISIT_ID],Visits[[#This Row],[VISIT_ID]]))</f>
        <v/>
      </c>
      <c r="W59" s="38">
        <f>IF(_xlfn.MAXIFS(Table3[CLOCK_OUT],Table3[VISIT_ID],Visits[[#This Row],[VISIT_ID]])=0,"",_xlfn.MAXIFS(Table3[CLOCK_OUT],Table3[VISIT_ID],Visits[[#This Row],[VISIT_ID]]))</f>
        <v/>
      </c>
      <c r="X59" s="20">
        <f>IFERROR((Visits[[#This Row],[SCH_END]]-Visits[[#This Row],[SCH_START]])*24,"")</f>
        <v/>
      </c>
      <c r="Y59" s="20">
        <f>IFERROR((Visits[[#This Row],[ACT_END]]-Visits[[#This Row],[ACT_START]])*24,"")</f>
        <v/>
      </c>
      <c r="Z59" s="37">
        <f>IFERROR(Visits[[#This Row],[INVOICE_PRICE]]*Parameters!$B$2+Parameters!$B$3,"")</f>
        <v/>
      </c>
      <c r="AA59" s="39">
        <f>IFERROR((Parameters!$B$6/Parameters!$C$6)*Visits[[#This Row],[EXP_DURATION]],"")</f>
        <v/>
      </c>
      <c r="AB59" s="39">
        <f>IFERROR((Parameters!$B$6/Parameters!$C$6)*Visits[[#This Row],[ACT_DURATION]],"")</f>
        <v/>
      </c>
      <c r="AC59" s="37">
        <f>IF(Visits[[#This Row],[VISIT_ID]]="","",Parameters!$B$7/Parameters!$C$7)</f>
        <v/>
      </c>
      <c r="AD59" s="38" t="n"/>
      <c r="AE59" s="37">
        <f t="array" ref="AE59">IFERROR(Visits[[#This Row],[EXP_DURATION]]*Table6[Average],"")</f>
        <v/>
      </c>
      <c r="AF59" s="39">
        <f>IFERROR(IF(Visits[[#This Row],[VISIT_ID]]="","",SUMIF(Table3[VISIT_ID],Visits[[#This Row],[VISIT_ID]],Table3[TOTAL_COST])),"")</f>
        <v/>
      </c>
    </row>
    <row r="60">
      <c r="A60" s="30">
        <f>IF(J_A_visits!A60="","",J_A_visits!A60)</f>
        <v/>
      </c>
      <c r="B60" s="30">
        <f t="array" ref="B60">IFERROR(VLOOKUP(Visits[[#This Row],[VISIT_ID]],J_A_visits!A:O,COLUMN(J_A_visits!B:B),0),"")</f>
        <v/>
      </c>
      <c r="C60" s="30">
        <f t="array" ref="C60">IFERROR(VLOOKUP(Visits[[#This Row],[VISIT_ID]],J_A_visits!A:O,COLUMN(J_A_visits!C:C),0),"")</f>
        <v/>
      </c>
      <c r="D60" s="30">
        <f t="array" ref="D60">IFERROR(VLOOKUP(Visits[[#This Row],[VISIT_ID]],J_A_visits!A:O,COLUMN(J_A_visits!D:D),0),"")</f>
        <v/>
      </c>
      <c r="E60" s="6">
        <f t="array" ref="E60">IFERROR(DATEVALUE(LEFT(VLOOKUP(Visits[[#This Row],[VISIT_ID]],J_A_visits!A:O,COLUMN(J_A_visits!E:E),0),10)),"")</f>
        <v/>
      </c>
      <c r="F60" s="6">
        <f>IFERROR(TEXT(Visits[[#This Row],[DATE]],"YYYY-MM"),"")</f>
        <v/>
      </c>
      <c r="G60" s="6">
        <f t="array" ref="G60">IFERROR(VLOOKUP(Visits[[#This Row],[VISIT_ID]],J_A_visits!A:P,COLUMN(J_A_visits!P:P),0),"")</f>
        <v/>
      </c>
      <c r="H60" s="6">
        <f t="array" ref="H60">IFERROR(VLOOKUP(Visits[[#This Row],[VISIT_ID]],J_A_visits!A:Q,COLUMN(J_A_visits!Q:Q),0),"")</f>
        <v/>
      </c>
      <c r="I60" s="30">
        <f t="array" ref="I60">IFERROR(VLOOKUP(Visits[[#This Row],[VISIT_ID]],J_A_visits!$A:$O,COLUMN(J_A_visits!G:G),0),"")</f>
        <v/>
      </c>
      <c r="J60" s="37">
        <f t="array" ref="J60">IFERROR(VLOOKUP(Visits[[#This Row],[VISIT_ID]],J_A_visits!$A:$O,COLUMN(J_A_visits!H:H),0),"")</f>
        <v/>
      </c>
      <c r="K60" s="30">
        <f t="array" ref="K60">IFERROR(VLOOKUP(Visits[[#This Row],[VISIT_ID]],J_A_visits!$A:$O,COLUMN(J_A_visits!I:I),0),"")</f>
        <v/>
      </c>
      <c r="L60" s="37">
        <f t="array" ref="L60">IFERROR(VLOOKUP(Visits[[#This Row],[VISIT_ID]],J_A_visits!$A:$O,COLUMN(J_A_visits!J:J),0),"")</f>
        <v/>
      </c>
      <c r="M60" s="37">
        <f t="array" ref="M60">IFERROR(VLOOKUP(Visits[[#This Row],[VISIT_ID]],J_A_visits!$A:$O,COLUMN(J_A_visits!K:K),0),"")</f>
        <v/>
      </c>
      <c r="N60" s="37">
        <f t="array" ref="N60">IFERROR(VLOOKUP(Visits[[#This Row],[VISIT_ID]],J_A_visits!$A:$O,COLUMN(J_A_visits!L:L),0),"")</f>
        <v/>
      </c>
      <c r="O60" s="37">
        <f t="array" ref="O60">IFERROR(VLOOKUP(Visits[[#This Row],[VISIT_ID]],J_A_visits!$A:$O,COLUMN(J_A_visits!M:M),0),"")</f>
        <v/>
      </c>
      <c r="P60" s="37">
        <f>IFERROR(1-(Visits[[#This Row],[QUOTE_PRICE]]/Visits[[#This Row],[INITIAL_PRICE]]),"")</f>
        <v/>
      </c>
      <c r="Q60" s="36">
        <f t="array" ref="Q60">IFERROR(VLOOKUP(Visits[[#This Row],[VISIT_ID]],J_A_visits!$A:$O,COLUMN(J_A_visits!N:N),0),"")</f>
        <v/>
      </c>
      <c r="R60" s="30">
        <f t="array" ref="R60">IFERROR(VLOOKUP(Visits[[#This Row],[VISIT_ID]],J_A_visits!$A:$O,COLUMN(J_A_visits!N:N),0),"")</f>
        <v/>
      </c>
      <c r="S60" s="30">
        <f>IF(Visits[[#This Row],[VISIT_ID]]="","",COUNTIF(Table3[VISIT_ID],Visits[[#This Row],[VISIT_ID]]))</f>
        <v/>
      </c>
      <c r="T60" s="38">
        <f t="array" ref="T60">IFERROR(TIMEVALUE(MID(VLOOKUP(Visits[[#This Row],[VISIT_ID]],J_A_visits!A:O,COLUMN(J_A_visits!E:E),0),12,8))-(7/24),"")</f>
        <v/>
      </c>
      <c r="U60" s="38">
        <f t="array" ref="U60">IFERROR(
    MOD(TIMEVALUE(MID(VLOOKUP(Visits[[#This Row],[VISIT_ID]],J_A_visits!A:O,COLUMN(J_A_visits!F:F),0),12,8)) - (7/24), 1),
"")</f>
        <v/>
      </c>
      <c r="V60" s="38">
        <f>IF(_xlfn.MINIFS(Table3[CLOCK_IN],Table3[VISIT_ID],Visits[[#This Row],[VISIT_ID]])=0,"",_xlfn.MINIFS(Table3[CLOCK_IN],Table3[VISIT_ID],Visits[[#This Row],[VISIT_ID]]))</f>
        <v/>
      </c>
      <c r="W60" s="38">
        <f>IF(_xlfn.MAXIFS(Table3[CLOCK_OUT],Table3[VISIT_ID],Visits[[#This Row],[VISIT_ID]])=0,"",_xlfn.MAXIFS(Table3[CLOCK_OUT],Table3[VISIT_ID],Visits[[#This Row],[VISIT_ID]]))</f>
        <v/>
      </c>
      <c r="X60" s="20">
        <f>IFERROR((Visits[[#This Row],[SCH_END]]-Visits[[#This Row],[SCH_START]])*24,"")</f>
        <v/>
      </c>
      <c r="Y60" s="20">
        <f>IFERROR((Visits[[#This Row],[ACT_END]]-Visits[[#This Row],[ACT_START]])*24,"")</f>
        <v/>
      </c>
      <c r="Z60" s="37">
        <f>IFERROR(Visits[[#This Row],[INVOICE_PRICE]]*Parameters!$B$2+Parameters!$B$3,"")</f>
        <v/>
      </c>
      <c r="AA60" s="39">
        <f>IFERROR((Parameters!$B$6/Parameters!$C$6)*Visits[[#This Row],[EXP_DURATION]],"")</f>
        <v/>
      </c>
      <c r="AB60" s="39">
        <f>IFERROR((Parameters!$B$6/Parameters!$C$6)*Visits[[#This Row],[ACT_DURATION]],"")</f>
        <v/>
      </c>
      <c r="AC60" s="37">
        <f>IF(Visits[[#This Row],[VISIT_ID]]="","",Parameters!$B$7/Parameters!$C$7)</f>
        <v/>
      </c>
      <c r="AD60" s="38" t="n"/>
      <c r="AE60" s="37">
        <f t="array" ref="AE60">IFERROR(Visits[[#This Row],[EXP_DURATION]]*Table6[Average],"")</f>
        <v/>
      </c>
      <c r="AF60" s="39">
        <f>IFERROR(IF(Visits[[#This Row],[VISIT_ID]]="","",SUMIF(Table3[VISIT_ID],Visits[[#This Row],[VISIT_ID]],Table3[TOTAL_COST])),"")</f>
        <v/>
      </c>
    </row>
    <row r="61">
      <c r="A61" s="30">
        <f>IF(J_A_visits!A61="","",J_A_visits!A61)</f>
        <v/>
      </c>
      <c r="B61" s="30">
        <f t="array" ref="B61">IFERROR(VLOOKUP(Visits[[#This Row],[VISIT_ID]],J_A_visits!A:O,COLUMN(J_A_visits!B:B),0),"")</f>
        <v/>
      </c>
      <c r="C61" s="30">
        <f t="array" ref="C61">IFERROR(VLOOKUP(Visits[[#This Row],[VISIT_ID]],J_A_visits!A:O,COLUMN(J_A_visits!C:C),0),"")</f>
        <v/>
      </c>
      <c r="D61" s="30">
        <f t="array" ref="D61">IFERROR(VLOOKUP(Visits[[#This Row],[VISIT_ID]],J_A_visits!A:O,COLUMN(J_A_visits!D:D),0),"")</f>
        <v/>
      </c>
      <c r="E61" s="6">
        <f t="array" ref="E61">IFERROR(DATEVALUE(LEFT(VLOOKUP(Visits[[#This Row],[VISIT_ID]],J_A_visits!A:O,COLUMN(J_A_visits!E:E),0),10)),"")</f>
        <v/>
      </c>
      <c r="F61" s="6">
        <f>IFERROR(TEXT(Visits[[#This Row],[DATE]],"YYYY-MM"),"")</f>
        <v/>
      </c>
      <c r="G61" s="6">
        <f t="array" ref="G61">IFERROR(VLOOKUP(Visits[[#This Row],[VISIT_ID]],J_A_visits!A:P,COLUMN(J_A_visits!P:P),0),"")</f>
        <v/>
      </c>
      <c r="H61" s="6">
        <f t="array" ref="H61">IFERROR(VLOOKUP(Visits[[#This Row],[VISIT_ID]],J_A_visits!A:Q,COLUMN(J_A_visits!Q:Q),0),"")</f>
        <v/>
      </c>
      <c r="I61" s="30">
        <f t="array" ref="I61">IFERROR(VLOOKUP(Visits[[#This Row],[VISIT_ID]],J_A_visits!$A:$O,COLUMN(J_A_visits!G:G),0),"")</f>
        <v/>
      </c>
      <c r="J61" s="37">
        <f t="array" ref="J61">IFERROR(VLOOKUP(Visits[[#This Row],[VISIT_ID]],J_A_visits!$A:$O,COLUMN(J_A_visits!H:H),0),"")</f>
        <v/>
      </c>
      <c r="K61" s="30">
        <f t="array" ref="K61">IFERROR(VLOOKUP(Visits[[#This Row],[VISIT_ID]],J_A_visits!$A:$O,COLUMN(J_A_visits!I:I),0),"")</f>
        <v/>
      </c>
      <c r="L61" s="37">
        <f t="array" ref="L61">IFERROR(VLOOKUP(Visits[[#This Row],[VISIT_ID]],J_A_visits!$A:$O,COLUMN(J_A_visits!J:J),0),"")</f>
        <v/>
      </c>
      <c r="M61" s="37">
        <f t="array" ref="M61">IFERROR(VLOOKUP(Visits[[#This Row],[VISIT_ID]],J_A_visits!$A:$O,COLUMN(J_A_visits!K:K),0),"")</f>
        <v/>
      </c>
      <c r="N61" s="37">
        <f t="array" ref="N61">IFERROR(VLOOKUP(Visits[[#This Row],[VISIT_ID]],J_A_visits!$A:$O,COLUMN(J_A_visits!L:L),0),"")</f>
        <v/>
      </c>
      <c r="O61" s="37">
        <f t="array" ref="O61">IFERROR(VLOOKUP(Visits[[#This Row],[VISIT_ID]],J_A_visits!$A:$O,COLUMN(J_A_visits!M:M),0),"")</f>
        <v/>
      </c>
      <c r="P61" s="37">
        <f>IFERROR(1-(Visits[[#This Row],[QUOTE_PRICE]]/Visits[[#This Row],[INITIAL_PRICE]]),"")</f>
        <v/>
      </c>
      <c r="Q61" s="36">
        <f t="array" ref="Q61">IFERROR(VLOOKUP(Visits[[#This Row],[VISIT_ID]],J_A_visits!$A:$O,COLUMN(J_A_visits!N:N),0),"")</f>
        <v/>
      </c>
      <c r="R61" s="30">
        <f t="array" ref="R61">IFERROR(VLOOKUP(Visits[[#This Row],[VISIT_ID]],J_A_visits!$A:$O,COLUMN(J_A_visits!N:N),0),"")</f>
        <v/>
      </c>
      <c r="S61" s="30">
        <f>IF(Visits[[#This Row],[VISIT_ID]]="","",COUNTIF(Table3[VISIT_ID],Visits[[#This Row],[VISIT_ID]]))</f>
        <v/>
      </c>
      <c r="T61" s="38">
        <f t="array" ref="T61">IFERROR(TIMEVALUE(MID(VLOOKUP(Visits[[#This Row],[VISIT_ID]],J_A_visits!A:O,COLUMN(J_A_visits!E:E),0),12,8))-(7/24),"")</f>
        <v/>
      </c>
      <c r="U61" s="38">
        <f t="array" ref="U61">IFERROR(
    MOD(TIMEVALUE(MID(VLOOKUP(Visits[[#This Row],[VISIT_ID]],J_A_visits!A:O,COLUMN(J_A_visits!F:F),0),12,8)) - (7/24), 1),
"")</f>
        <v/>
      </c>
      <c r="V61" s="38">
        <f>IF(_xlfn.MINIFS(Table3[CLOCK_IN],Table3[VISIT_ID],Visits[[#This Row],[VISIT_ID]])=0,"",_xlfn.MINIFS(Table3[CLOCK_IN],Table3[VISIT_ID],Visits[[#This Row],[VISIT_ID]]))</f>
        <v/>
      </c>
      <c r="W61" s="38">
        <f>IF(_xlfn.MAXIFS(Table3[CLOCK_OUT],Table3[VISIT_ID],Visits[[#This Row],[VISIT_ID]])=0,"",_xlfn.MAXIFS(Table3[CLOCK_OUT],Table3[VISIT_ID],Visits[[#This Row],[VISIT_ID]]))</f>
        <v/>
      </c>
      <c r="X61" s="20">
        <f>IFERROR((Visits[[#This Row],[SCH_END]]-Visits[[#This Row],[SCH_START]])*24,"")</f>
        <v/>
      </c>
      <c r="Y61" s="20">
        <f>IFERROR((Visits[[#This Row],[ACT_END]]-Visits[[#This Row],[ACT_START]])*24,"")</f>
        <v/>
      </c>
      <c r="Z61" s="37">
        <f>IFERROR(Visits[[#This Row],[INVOICE_PRICE]]*Parameters!$B$2+Parameters!$B$3,"")</f>
        <v/>
      </c>
      <c r="AA61" s="39">
        <f>IFERROR((Parameters!$B$6/Parameters!$C$6)*Visits[[#This Row],[EXP_DURATION]],"")</f>
        <v/>
      </c>
      <c r="AB61" s="39">
        <f>IFERROR((Parameters!$B$6/Parameters!$C$6)*Visits[[#This Row],[ACT_DURATION]],"")</f>
        <v/>
      </c>
      <c r="AC61" s="37">
        <f>IF(Visits[[#This Row],[VISIT_ID]]="","",Parameters!$B$7/Parameters!$C$7)</f>
        <v/>
      </c>
      <c r="AD61" s="38" t="n"/>
      <c r="AE61" s="37">
        <f t="array" ref="AE61">IFERROR(Visits[[#This Row],[EXP_DURATION]]*Table6[Average],"")</f>
        <v/>
      </c>
      <c r="AF61" s="39">
        <f>IFERROR(IF(Visits[[#This Row],[VISIT_ID]]="","",SUMIF(Table3[VISIT_ID],Visits[[#This Row],[VISIT_ID]],Table3[TOTAL_COST])),"")</f>
        <v/>
      </c>
    </row>
    <row r="62">
      <c r="A62" s="30">
        <f>IF(J_A_visits!A62="","",J_A_visits!A62)</f>
        <v/>
      </c>
      <c r="B62" s="30">
        <f t="array" ref="B62">IFERROR(VLOOKUP(Visits[[#This Row],[VISIT_ID]],J_A_visits!A:O,COLUMN(J_A_visits!B:B),0),"")</f>
        <v/>
      </c>
      <c r="C62" s="30">
        <f t="array" ref="C62">IFERROR(VLOOKUP(Visits[[#This Row],[VISIT_ID]],J_A_visits!A:O,COLUMN(J_A_visits!C:C),0),"")</f>
        <v/>
      </c>
      <c r="D62" s="30">
        <f t="array" ref="D62">IFERROR(VLOOKUP(Visits[[#This Row],[VISIT_ID]],J_A_visits!A:O,COLUMN(J_A_visits!D:D),0),"")</f>
        <v/>
      </c>
      <c r="E62" s="6">
        <f t="array" ref="E62">IFERROR(DATEVALUE(LEFT(VLOOKUP(Visits[[#This Row],[VISIT_ID]],J_A_visits!A:O,COLUMN(J_A_visits!E:E),0),10)),"")</f>
        <v/>
      </c>
      <c r="F62" s="6">
        <f>IFERROR(TEXT(Visits[[#This Row],[DATE]],"YYYY-MM"),"")</f>
        <v/>
      </c>
      <c r="G62" s="6">
        <f t="array" ref="G62">IFERROR(VLOOKUP(Visits[[#This Row],[VISIT_ID]],J_A_visits!A:P,COLUMN(J_A_visits!P:P),0),"")</f>
        <v/>
      </c>
      <c r="H62" s="6">
        <f t="array" ref="H62">IFERROR(VLOOKUP(Visits[[#This Row],[VISIT_ID]],J_A_visits!A:Q,COLUMN(J_A_visits!Q:Q),0),"")</f>
        <v/>
      </c>
      <c r="I62" s="30">
        <f t="array" ref="I62">IFERROR(VLOOKUP(Visits[[#This Row],[VISIT_ID]],J_A_visits!$A:$O,COLUMN(J_A_visits!G:G),0),"")</f>
        <v/>
      </c>
      <c r="J62" s="37">
        <f t="array" ref="J62">IFERROR(VLOOKUP(Visits[[#This Row],[VISIT_ID]],J_A_visits!$A:$O,COLUMN(J_A_visits!H:H),0),"")</f>
        <v/>
      </c>
      <c r="K62" s="30">
        <f t="array" ref="K62">IFERROR(VLOOKUP(Visits[[#This Row],[VISIT_ID]],J_A_visits!$A:$O,COLUMN(J_A_visits!I:I),0),"")</f>
        <v/>
      </c>
      <c r="L62" s="37">
        <f t="array" ref="L62">IFERROR(VLOOKUP(Visits[[#This Row],[VISIT_ID]],J_A_visits!$A:$O,COLUMN(J_A_visits!J:J),0),"")</f>
        <v/>
      </c>
      <c r="M62" s="37">
        <f t="array" ref="M62">IFERROR(VLOOKUP(Visits[[#This Row],[VISIT_ID]],J_A_visits!$A:$O,COLUMN(J_A_visits!K:K),0),"")</f>
        <v/>
      </c>
      <c r="N62" s="37">
        <f t="array" ref="N62">IFERROR(VLOOKUP(Visits[[#This Row],[VISIT_ID]],J_A_visits!$A:$O,COLUMN(J_A_visits!L:L),0),"")</f>
        <v/>
      </c>
      <c r="O62" s="37">
        <f t="array" ref="O62">IFERROR(VLOOKUP(Visits[[#This Row],[VISIT_ID]],J_A_visits!$A:$O,COLUMN(J_A_visits!M:M),0),"")</f>
        <v/>
      </c>
      <c r="P62" s="37">
        <f>IFERROR(1-(Visits[[#This Row],[QUOTE_PRICE]]/Visits[[#This Row],[INITIAL_PRICE]]),"")</f>
        <v/>
      </c>
      <c r="Q62" s="36">
        <f t="array" ref="Q62">IFERROR(VLOOKUP(Visits[[#This Row],[VISIT_ID]],J_A_visits!$A:$O,COLUMN(J_A_visits!N:N),0),"")</f>
        <v/>
      </c>
      <c r="R62" s="30">
        <f t="array" ref="R62">IFERROR(VLOOKUP(Visits[[#This Row],[VISIT_ID]],J_A_visits!$A:$O,COLUMN(J_A_visits!N:N),0),"")</f>
        <v/>
      </c>
      <c r="S62" s="30">
        <f>IF(Visits[[#This Row],[VISIT_ID]]="","",COUNTIF(Table3[VISIT_ID],Visits[[#This Row],[VISIT_ID]]))</f>
        <v/>
      </c>
      <c r="T62" s="38">
        <f t="array" ref="T62">IFERROR(TIMEVALUE(MID(VLOOKUP(Visits[[#This Row],[VISIT_ID]],J_A_visits!A:O,COLUMN(J_A_visits!E:E),0),12,8))-(7/24),"")</f>
        <v/>
      </c>
      <c r="U62" s="38">
        <f t="array" ref="U62">IFERROR(
    MOD(TIMEVALUE(MID(VLOOKUP(Visits[[#This Row],[VISIT_ID]],J_A_visits!A:O,COLUMN(J_A_visits!F:F),0),12,8)) - (7/24), 1),
"")</f>
        <v/>
      </c>
      <c r="V62" s="38">
        <f>IF(_xlfn.MINIFS(Table3[CLOCK_IN],Table3[VISIT_ID],Visits[[#This Row],[VISIT_ID]])=0,"",_xlfn.MINIFS(Table3[CLOCK_IN],Table3[VISIT_ID],Visits[[#This Row],[VISIT_ID]]))</f>
        <v/>
      </c>
      <c r="W62" s="38">
        <f>IF(_xlfn.MAXIFS(Table3[CLOCK_OUT],Table3[VISIT_ID],Visits[[#This Row],[VISIT_ID]])=0,"",_xlfn.MAXIFS(Table3[CLOCK_OUT],Table3[VISIT_ID],Visits[[#This Row],[VISIT_ID]]))</f>
        <v/>
      </c>
      <c r="X62" s="20">
        <f>IFERROR((Visits[[#This Row],[SCH_END]]-Visits[[#This Row],[SCH_START]])*24,"")</f>
        <v/>
      </c>
      <c r="Y62" s="20">
        <f>IFERROR((Visits[[#This Row],[ACT_END]]-Visits[[#This Row],[ACT_START]])*24,"")</f>
        <v/>
      </c>
      <c r="Z62" s="37">
        <f>IFERROR(Visits[[#This Row],[INVOICE_PRICE]]*Parameters!$B$2+Parameters!$B$3,"")</f>
        <v/>
      </c>
      <c r="AA62" s="39">
        <f>IFERROR((Parameters!$B$6/Parameters!$C$6)*Visits[[#This Row],[EXP_DURATION]],"")</f>
        <v/>
      </c>
      <c r="AB62" s="39">
        <f>IFERROR((Parameters!$B$6/Parameters!$C$6)*Visits[[#This Row],[ACT_DURATION]],"")</f>
        <v/>
      </c>
      <c r="AC62" s="37">
        <f>IF(Visits[[#This Row],[VISIT_ID]]="","",Parameters!$B$7/Parameters!$C$7)</f>
        <v/>
      </c>
      <c r="AD62" s="38" t="n"/>
      <c r="AE62" s="37">
        <f t="array" ref="AE62">IFERROR(Visits[[#This Row],[EXP_DURATION]]*Table6[Average],"")</f>
        <v/>
      </c>
      <c r="AF62" s="39">
        <f>IFERROR(IF(Visits[[#This Row],[VISIT_ID]]="","",SUMIF(Table3[VISIT_ID],Visits[[#This Row],[VISIT_ID]],Table3[TOTAL_COST])),"")</f>
        <v/>
      </c>
    </row>
    <row r="63">
      <c r="A63" s="30">
        <f>IF(J_A_visits!A63="","",J_A_visits!A63)</f>
        <v/>
      </c>
      <c r="B63" s="30">
        <f t="array" ref="B63">IFERROR(VLOOKUP(Visits[[#This Row],[VISIT_ID]],J_A_visits!A:O,COLUMN(J_A_visits!B:B),0),"")</f>
        <v/>
      </c>
      <c r="C63" s="30">
        <f t="array" ref="C63">IFERROR(VLOOKUP(Visits[[#This Row],[VISIT_ID]],J_A_visits!A:O,COLUMN(J_A_visits!C:C),0),"")</f>
        <v/>
      </c>
      <c r="D63" s="30">
        <f t="array" ref="D63">IFERROR(VLOOKUP(Visits[[#This Row],[VISIT_ID]],J_A_visits!A:O,COLUMN(J_A_visits!D:D),0),"")</f>
        <v/>
      </c>
      <c r="E63" s="6">
        <f t="array" ref="E63">IFERROR(DATEVALUE(LEFT(VLOOKUP(Visits[[#This Row],[VISIT_ID]],J_A_visits!A:O,COLUMN(J_A_visits!E:E),0),10)),"")</f>
        <v/>
      </c>
      <c r="F63" s="6">
        <f>IFERROR(TEXT(Visits[[#This Row],[DATE]],"YYYY-MM"),"")</f>
        <v/>
      </c>
      <c r="G63" s="6">
        <f t="array" ref="G63">IFERROR(VLOOKUP(Visits[[#This Row],[VISIT_ID]],J_A_visits!A:P,COLUMN(J_A_visits!P:P),0),"")</f>
        <v/>
      </c>
      <c r="H63" s="6">
        <f t="array" ref="H63">IFERROR(VLOOKUP(Visits[[#This Row],[VISIT_ID]],J_A_visits!A:Q,COLUMN(J_A_visits!Q:Q),0),"")</f>
        <v/>
      </c>
      <c r="I63" s="30">
        <f t="array" ref="I63">IFERROR(VLOOKUP(Visits[[#This Row],[VISIT_ID]],J_A_visits!$A:$O,COLUMN(J_A_visits!G:G),0),"")</f>
        <v/>
      </c>
      <c r="J63" s="37">
        <f t="array" ref="J63">IFERROR(VLOOKUP(Visits[[#This Row],[VISIT_ID]],J_A_visits!$A:$O,COLUMN(J_A_visits!H:H),0),"")</f>
        <v/>
      </c>
      <c r="K63" s="30">
        <f t="array" ref="K63">IFERROR(VLOOKUP(Visits[[#This Row],[VISIT_ID]],J_A_visits!$A:$O,COLUMN(J_A_visits!I:I),0),"")</f>
        <v/>
      </c>
      <c r="L63" s="37">
        <f t="array" ref="L63">IFERROR(VLOOKUP(Visits[[#This Row],[VISIT_ID]],J_A_visits!$A:$O,COLUMN(J_A_visits!J:J),0),"")</f>
        <v/>
      </c>
      <c r="M63" s="37">
        <f t="array" ref="M63">IFERROR(VLOOKUP(Visits[[#This Row],[VISIT_ID]],J_A_visits!$A:$O,COLUMN(J_A_visits!K:K),0),"")</f>
        <v/>
      </c>
      <c r="N63" s="37">
        <f t="array" ref="N63">IFERROR(VLOOKUP(Visits[[#This Row],[VISIT_ID]],J_A_visits!$A:$O,COLUMN(J_A_visits!L:L),0),"")</f>
        <v/>
      </c>
      <c r="O63" s="37">
        <f t="array" ref="O63">IFERROR(VLOOKUP(Visits[[#This Row],[VISIT_ID]],J_A_visits!$A:$O,COLUMN(J_A_visits!M:M),0),"")</f>
        <v/>
      </c>
      <c r="P63" s="37">
        <f>IFERROR(1-(Visits[[#This Row],[QUOTE_PRICE]]/Visits[[#This Row],[INITIAL_PRICE]]),"")</f>
        <v/>
      </c>
      <c r="Q63" s="36">
        <f t="array" ref="Q63">IFERROR(VLOOKUP(Visits[[#This Row],[VISIT_ID]],J_A_visits!$A:$O,COLUMN(J_A_visits!N:N),0),"")</f>
        <v/>
      </c>
      <c r="R63" s="30">
        <f t="array" ref="R63">IFERROR(VLOOKUP(Visits[[#This Row],[VISIT_ID]],J_A_visits!$A:$O,COLUMN(J_A_visits!N:N),0),"")</f>
        <v/>
      </c>
      <c r="S63" s="30">
        <f>IF(Visits[[#This Row],[VISIT_ID]]="","",COUNTIF(Table3[VISIT_ID],Visits[[#This Row],[VISIT_ID]]))</f>
        <v/>
      </c>
      <c r="T63" s="38">
        <f t="array" ref="T63">IFERROR(TIMEVALUE(MID(VLOOKUP(Visits[[#This Row],[VISIT_ID]],J_A_visits!A:O,COLUMN(J_A_visits!E:E),0),12,8))-(7/24),"")</f>
        <v/>
      </c>
      <c r="U63" s="38">
        <f t="array" ref="U63">IFERROR(
    MOD(TIMEVALUE(MID(VLOOKUP(Visits[[#This Row],[VISIT_ID]],J_A_visits!A:O,COLUMN(J_A_visits!F:F),0),12,8)) - (7/24), 1),
"")</f>
        <v/>
      </c>
      <c r="V63" s="38">
        <f>IF(_xlfn.MINIFS(Table3[CLOCK_IN],Table3[VISIT_ID],Visits[[#This Row],[VISIT_ID]])=0,"",_xlfn.MINIFS(Table3[CLOCK_IN],Table3[VISIT_ID],Visits[[#This Row],[VISIT_ID]]))</f>
        <v/>
      </c>
      <c r="W63" s="38">
        <f>IF(_xlfn.MAXIFS(Table3[CLOCK_OUT],Table3[VISIT_ID],Visits[[#This Row],[VISIT_ID]])=0,"",_xlfn.MAXIFS(Table3[CLOCK_OUT],Table3[VISIT_ID],Visits[[#This Row],[VISIT_ID]]))</f>
        <v/>
      </c>
      <c r="X63" s="20">
        <f>IFERROR((Visits[[#This Row],[SCH_END]]-Visits[[#This Row],[SCH_START]])*24,"")</f>
        <v/>
      </c>
      <c r="Y63" s="20">
        <f>IFERROR((Visits[[#This Row],[ACT_END]]-Visits[[#This Row],[ACT_START]])*24,"")</f>
        <v/>
      </c>
      <c r="Z63" s="37">
        <f>IFERROR(Visits[[#This Row],[INVOICE_PRICE]]*Parameters!$B$2+Parameters!$B$3,"")</f>
        <v/>
      </c>
      <c r="AA63" s="39">
        <f>IFERROR((Parameters!$B$6/Parameters!$C$6)*Visits[[#This Row],[EXP_DURATION]],"")</f>
        <v/>
      </c>
      <c r="AB63" s="39">
        <f>IFERROR((Parameters!$B$6/Parameters!$C$6)*Visits[[#This Row],[ACT_DURATION]],"")</f>
        <v/>
      </c>
      <c r="AC63" s="37">
        <f>IF(Visits[[#This Row],[VISIT_ID]]="","",Parameters!$B$7/Parameters!$C$7)</f>
        <v/>
      </c>
      <c r="AD63" s="38" t="n"/>
      <c r="AE63" s="37">
        <f t="array" ref="AE63">IFERROR(Visits[[#This Row],[EXP_DURATION]]*Table6[Average],"")</f>
        <v/>
      </c>
      <c r="AF63" s="39">
        <f>IFERROR(IF(Visits[[#This Row],[VISIT_ID]]="","",SUMIF(Table3[VISIT_ID],Visits[[#This Row],[VISIT_ID]],Table3[TOTAL_COST])),"")</f>
        <v/>
      </c>
    </row>
    <row r="64">
      <c r="A64" s="30">
        <f>IF(J_A_visits!A64="","",J_A_visits!A64)</f>
        <v/>
      </c>
      <c r="B64" s="30">
        <f t="array" ref="B64">IFERROR(VLOOKUP(Visits[[#This Row],[VISIT_ID]],J_A_visits!A:O,COLUMN(J_A_visits!B:B),0),"")</f>
        <v/>
      </c>
      <c r="C64" s="30">
        <f t="array" ref="C64">IFERROR(VLOOKUP(Visits[[#This Row],[VISIT_ID]],J_A_visits!A:O,COLUMN(J_A_visits!C:C),0),"")</f>
        <v/>
      </c>
      <c r="D64" s="30">
        <f t="array" ref="D64">IFERROR(VLOOKUP(Visits[[#This Row],[VISIT_ID]],J_A_visits!A:O,COLUMN(J_A_visits!D:D),0),"")</f>
        <v/>
      </c>
      <c r="E64" s="6">
        <f t="array" ref="E64">IFERROR(DATEVALUE(LEFT(VLOOKUP(Visits[[#This Row],[VISIT_ID]],J_A_visits!A:O,COLUMN(J_A_visits!E:E),0),10)),"")</f>
        <v/>
      </c>
      <c r="F64" s="6">
        <f>IFERROR(TEXT(Visits[[#This Row],[DATE]],"YYYY-MM"),"")</f>
        <v/>
      </c>
      <c r="G64" s="6">
        <f t="array" ref="G64">IFERROR(VLOOKUP(Visits[[#This Row],[VISIT_ID]],J_A_visits!A:P,COLUMN(J_A_visits!P:P),0),"")</f>
        <v/>
      </c>
      <c r="H64" s="6">
        <f t="array" ref="H64">IFERROR(VLOOKUP(Visits[[#This Row],[VISIT_ID]],J_A_visits!A:Q,COLUMN(J_A_visits!Q:Q),0),"")</f>
        <v/>
      </c>
      <c r="I64" s="30">
        <f t="array" ref="I64">IFERROR(VLOOKUP(Visits[[#This Row],[VISIT_ID]],J_A_visits!$A:$O,COLUMN(J_A_visits!G:G),0),"")</f>
        <v/>
      </c>
      <c r="J64" s="37">
        <f t="array" ref="J64">IFERROR(VLOOKUP(Visits[[#This Row],[VISIT_ID]],J_A_visits!$A:$O,COLUMN(J_A_visits!H:H),0),"")</f>
        <v/>
      </c>
      <c r="K64" s="30">
        <f t="array" ref="K64">IFERROR(VLOOKUP(Visits[[#This Row],[VISIT_ID]],J_A_visits!$A:$O,COLUMN(J_A_visits!I:I),0),"")</f>
        <v/>
      </c>
      <c r="L64" s="37">
        <f t="array" ref="L64">IFERROR(VLOOKUP(Visits[[#This Row],[VISIT_ID]],J_A_visits!$A:$O,COLUMN(J_A_visits!J:J),0),"")</f>
        <v/>
      </c>
      <c r="M64" s="37">
        <f t="array" ref="M64">IFERROR(VLOOKUP(Visits[[#This Row],[VISIT_ID]],J_A_visits!$A:$O,COLUMN(J_A_visits!K:K),0),"")</f>
        <v/>
      </c>
      <c r="N64" s="37">
        <f t="array" ref="N64">IFERROR(VLOOKUP(Visits[[#This Row],[VISIT_ID]],J_A_visits!$A:$O,COLUMN(J_A_visits!L:L),0),"")</f>
        <v/>
      </c>
      <c r="O64" s="37">
        <f t="array" ref="O64">IFERROR(VLOOKUP(Visits[[#This Row],[VISIT_ID]],J_A_visits!$A:$O,COLUMN(J_A_visits!M:M),0),"")</f>
        <v/>
      </c>
      <c r="P64" s="37">
        <f>IFERROR(1-(Visits[[#This Row],[QUOTE_PRICE]]/Visits[[#This Row],[INITIAL_PRICE]]),"")</f>
        <v/>
      </c>
      <c r="Q64" s="36">
        <f t="array" ref="Q64">IFERROR(VLOOKUP(Visits[[#This Row],[VISIT_ID]],J_A_visits!$A:$O,COLUMN(J_A_visits!N:N),0),"")</f>
        <v/>
      </c>
      <c r="R64" s="30">
        <f t="array" ref="R64">IFERROR(VLOOKUP(Visits[[#This Row],[VISIT_ID]],J_A_visits!$A:$O,COLUMN(J_A_visits!N:N),0),"")</f>
        <v/>
      </c>
      <c r="S64" s="30">
        <f>IF(Visits[[#This Row],[VISIT_ID]]="","",COUNTIF(Table3[VISIT_ID],Visits[[#This Row],[VISIT_ID]]))</f>
        <v/>
      </c>
      <c r="T64" s="38">
        <f t="array" ref="T64">IFERROR(TIMEVALUE(MID(VLOOKUP(Visits[[#This Row],[VISIT_ID]],J_A_visits!A:O,COLUMN(J_A_visits!E:E),0),12,8))-(7/24),"")</f>
        <v/>
      </c>
      <c r="U64" s="38">
        <f t="array" ref="U64">IFERROR(
    MOD(TIMEVALUE(MID(VLOOKUP(Visits[[#This Row],[VISIT_ID]],J_A_visits!A:O,COLUMN(J_A_visits!F:F),0),12,8)) - (7/24), 1),
"")</f>
        <v/>
      </c>
      <c r="V64" s="38">
        <f>IF(_xlfn.MINIFS(Table3[CLOCK_IN],Table3[VISIT_ID],Visits[[#This Row],[VISIT_ID]])=0,"",_xlfn.MINIFS(Table3[CLOCK_IN],Table3[VISIT_ID],Visits[[#This Row],[VISIT_ID]]))</f>
        <v/>
      </c>
      <c r="W64" s="38">
        <f>IF(_xlfn.MAXIFS(Table3[CLOCK_OUT],Table3[VISIT_ID],Visits[[#This Row],[VISIT_ID]])=0,"",_xlfn.MAXIFS(Table3[CLOCK_OUT],Table3[VISIT_ID],Visits[[#This Row],[VISIT_ID]]))</f>
        <v/>
      </c>
      <c r="X64" s="20">
        <f>IFERROR((Visits[[#This Row],[SCH_END]]-Visits[[#This Row],[SCH_START]])*24,"")</f>
        <v/>
      </c>
      <c r="Y64" s="20">
        <f>IFERROR((Visits[[#This Row],[ACT_END]]-Visits[[#This Row],[ACT_START]])*24,"")</f>
        <v/>
      </c>
      <c r="Z64" s="37">
        <f>IFERROR(Visits[[#This Row],[INVOICE_PRICE]]*Parameters!$B$2+Parameters!$B$3,"")</f>
        <v/>
      </c>
      <c r="AA64" s="39">
        <f>IFERROR((Parameters!$B$6/Parameters!$C$6)*Visits[[#This Row],[EXP_DURATION]],"")</f>
        <v/>
      </c>
      <c r="AB64" s="39">
        <f>IFERROR((Parameters!$B$6/Parameters!$C$6)*Visits[[#This Row],[ACT_DURATION]],"")</f>
        <v/>
      </c>
      <c r="AC64" s="37">
        <f>IF(Visits[[#This Row],[VISIT_ID]]="","",Parameters!$B$7/Parameters!$C$7)</f>
        <v/>
      </c>
      <c r="AD64" s="38" t="n"/>
      <c r="AE64" s="37">
        <f t="array" ref="AE64">IFERROR(Visits[[#This Row],[EXP_DURATION]]*Table6[Average],"")</f>
        <v/>
      </c>
      <c r="AF64" s="39">
        <f>IFERROR(IF(Visits[[#This Row],[VISIT_ID]]="","",SUMIF(Table3[VISIT_ID],Visits[[#This Row],[VISIT_ID]],Table3[TOTAL_COST])),"")</f>
        <v/>
      </c>
    </row>
    <row r="65">
      <c r="A65" s="30">
        <f>IF(J_A_visits!A65="","",J_A_visits!A65)</f>
        <v/>
      </c>
      <c r="B65" s="30">
        <f t="array" ref="B65">IFERROR(VLOOKUP(Visits[[#This Row],[VISIT_ID]],J_A_visits!A:O,COLUMN(J_A_visits!B:B),0),"")</f>
        <v/>
      </c>
      <c r="C65" s="30">
        <f t="array" ref="C65">IFERROR(VLOOKUP(Visits[[#This Row],[VISIT_ID]],J_A_visits!A:O,COLUMN(J_A_visits!C:C),0),"")</f>
        <v/>
      </c>
      <c r="D65" s="30">
        <f t="array" ref="D65">IFERROR(VLOOKUP(Visits[[#This Row],[VISIT_ID]],J_A_visits!A:O,COLUMN(J_A_visits!D:D),0),"")</f>
        <v/>
      </c>
      <c r="E65" s="6">
        <f t="array" ref="E65">IFERROR(DATEVALUE(LEFT(VLOOKUP(Visits[[#This Row],[VISIT_ID]],J_A_visits!A:O,COLUMN(J_A_visits!E:E),0),10)),"")</f>
        <v/>
      </c>
      <c r="F65" s="6">
        <f>IFERROR(TEXT(Visits[[#This Row],[DATE]],"YYYY-MM"),"")</f>
        <v/>
      </c>
      <c r="G65" s="6">
        <f t="array" ref="G65">IFERROR(VLOOKUP(Visits[[#This Row],[VISIT_ID]],J_A_visits!A:P,COLUMN(J_A_visits!P:P),0),"")</f>
        <v/>
      </c>
      <c r="H65" s="6">
        <f t="array" ref="H65">IFERROR(VLOOKUP(Visits[[#This Row],[VISIT_ID]],J_A_visits!A:Q,COLUMN(J_A_visits!Q:Q),0),"")</f>
        <v/>
      </c>
      <c r="I65" s="30">
        <f t="array" ref="I65">IFERROR(VLOOKUP(Visits[[#This Row],[VISIT_ID]],J_A_visits!$A:$O,COLUMN(J_A_visits!G:G),0),"")</f>
        <v/>
      </c>
      <c r="J65" s="37">
        <f t="array" ref="J65">IFERROR(VLOOKUP(Visits[[#This Row],[VISIT_ID]],J_A_visits!$A:$O,COLUMN(J_A_visits!H:H),0),"")</f>
        <v/>
      </c>
      <c r="K65" s="30">
        <f t="array" ref="K65">IFERROR(VLOOKUP(Visits[[#This Row],[VISIT_ID]],J_A_visits!$A:$O,COLUMN(J_A_visits!I:I),0),"")</f>
        <v/>
      </c>
      <c r="L65" s="37">
        <f t="array" ref="L65">IFERROR(VLOOKUP(Visits[[#This Row],[VISIT_ID]],J_A_visits!$A:$O,COLUMN(J_A_visits!J:J),0),"")</f>
        <v/>
      </c>
      <c r="M65" s="37">
        <f t="array" ref="M65">IFERROR(VLOOKUP(Visits[[#This Row],[VISIT_ID]],J_A_visits!$A:$O,COLUMN(J_A_visits!K:K),0),"")</f>
        <v/>
      </c>
      <c r="N65" s="37">
        <f t="array" ref="N65">IFERROR(VLOOKUP(Visits[[#This Row],[VISIT_ID]],J_A_visits!$A:$O,COLUMN(J_A_visits!L:L),0),"")</f>
        <v/>
      </c>
      <c r="O65" s="37">
        <f t="array" ref="O65">IFERROR(VLOOKUP(Visits[[#This Row],[VISIT_ID]],J_A_visits!$A:$O,COLUMN(J_A_visits!M:M),0),"")</f>
        <v/>
      </c>
      <c r="P65" s="37">
        <f>IFERROR(1-(Visits[[#This Row],[QUOTE_PRICE]]/Visits[[#This Row],[INITIAL_PRICE]]),"")</f>
        <v/>
      </c>
      <c r="Q65" s="36">
        <f t="array" ref="Q65">IFERROR(VLOOKUP(Visits[[#This Row],[VISIT_ID]],J_A_visits!$A:$O,COLUMN(J_A_visits!N:N),0),"")</f>
        <v/>
      </c>
      <c r="R65" s="30">
        <f t="array" ref="R65">IFERROR(VLOOKUP(Visits[[#This Row],[VISIT_ID]],J_A_visits!$A:$O,COLUMN(J_A_visits!N:N),0),"")</f>
        <v/>
      </c>
      <c r="S65" s="30">
        <f>IF(Visits[[#This Row],[VISIT_ID]]="","",COUNTIF(Table3[VISIT_ID],Visits[[#This Row],[VISIT_ID]]))</f>
        <v/>
      </c>
      <c r="T65" s="38">
        <f t="array" ref="T65">IFERROR(TIMEVALUE(MID(VLOOKUP(Visits[[#This Row],[VISIT_ID]],J_A_visits!A:O,COLUMN(J_A_visits!E:E),0),12,8))-(7/24),"")</f>
        <v/>
      </c>
      <c r="U65" s="38">
        <f t="array" ref="U65">IFERROR(
    MOD(TIMEVALUE(MID(VLOOKUP(Visits[[#This Row],[VISIT_ID]],J_A_visits!A:O,COLUMN(J_A_visits!F:F),0),12,8)) - (7/24), 1),
"")</f>
        <v/>
      </c>
      <c r="V65" s="38">
        <f>IF(_xlfn.MINIFS(Table3[CLOCK_IN],Table3[VISIT_ID],Visits[[#This Row],[VISIT_ID]])=0,"",_xlfn.MINIFS(Table3[CLOCK_IN],Table3[VISIT_ID],Visits[[#This Row],[VISIT_ID]]))</f>
        <v/>
      </c>
      <c r="W65" s="38">
        <f>IF(_xlfn.MAXIFS(Table3[CLOCK_OUT],Table3[VISIT_ID],Visits[[#This Row],[VISIT_ID]])=0,"",_xlfn.MAXIFS(Table3[CLOCK_OUT],Table3[VISIT_ID],Visits[[#This Row],[VISIT_ID]]))</f>
        <v/>
      </c>
      <c r="X65" s="20">
        <f>IFERROR((Visits[[#This Row],[SCH_END]]-Visits[[#This Row],[SCH_START]])*24,"")</f>
        <v/>
      </c>
      <c r="Y65" s="20">
        <f>IFERROR((Visits[[#This Row],[ACT_END]]-Visits[[#This Row],[ACT_START]])*24,"")</f>
        <v/>
      </c>
      <c r="Z65" s="37">
        <f>IFERROR(Visits[[#This Row],[INVOICE_PRICE]]*Parameters!$B$2+Parameters!$B$3,"")</f>
        <v/>
      </c>
      <c r="AA65" s="39">
        <f>IFERROR((Parameters!$B$6/Parameters!$C$6)*Visits[[#This Row],[EXP_DURATION]],"")</f>
        <v/>
      </c>
      <c r="AB65" s="39">
        <f>IFERROR((Parameters!$B$6/Parameters!$C$6)*Visits[[#This Row],[ACT_DURATION]],"")</f>
        <v/>
      </c>
      <c r="AC65" s="37">
        <f>IF(Visits[[#This Row],[VISIT_ID]]="","",Parameters!$B$7/Parameters!$C$7)</f>
        <v/>
      </c>
      <c r="AD65" s="38" t="n"/>
      <c r="AE65" s="37">
        <f t="array" ref="AE65">IFERROR(Visits[[#This Row],[EXP_DURATION]]*Table6[Average],"")</f>
        <v/>
      </c>
      <c r="AF65" s="39">
        <f>IFERROR(IF(Visits[[#This Row],[VISIT_ID]]="","",SUMIF(Table3[VISIT_ID],Visits[[#This Row],[VISIT_ID]],Table3[TOTAL_COST])),"")</f>
        <v/>
      </c>
    </row>
    <row r="66">
      <c r="A66" s="30">
        <f>IF(J_A_visits!A66="","",J_A_visits!A66)</f>
        <v/>
      </c>
      <c r="B66" s="30">
        <f t="array" ref="B66">IFERROR(VLOOKUP(Visits[[#This Row],[VISIT_ID]],J_A_visits!A:O,COLUMN(J_A_visits!B:B),0),"")</f>
        <v/>
      </c>
      <c r="C66" s="30">
        <f t="array" ref="C66">IFERROR(VLOOKUP(Visits[[#This Row],[VISIT_ID]],J_A_visits!A:O,COLUMN(J_A_visits!C:C),0),"")</f>
        <v/>
      </c>
      <c r="D66" s="30">
        <f t="array" ref="D66">IFERROR(VLOOKUP(Visits[[#This Row],[VISIT_ID]],J_A_visits!A:O,COLUMN(J_A_visits!D:D),0),"")</f>
        <v/>
      </c>
      <c r="E66" s="6">
        <f t="array" ref="E66">IFERROR(DATEVALUE(LEFT(VLOOKUP(Visits[[#This Row],[VISIT_ID]],J_A_visits!A:O,COLUMN(J_A_visits!E:E),0),10)),"")</f>
        <v/>
      </c>
      <c r="F66" s="6">
        <f>IFERROR(TEXT(Visits[[#This Row],[DATE]],"YYYY-MM"),"")</f>
        <v/>
      </c>
      <c r="G66" s="6">
        <f t="array" ref="G66">IFERROR(VLOOKUP(Visits[[#This Row],[VISIT_ID]],J_A_visits!A:P,COLUMN(J_A_visits!P:P),0),"")</f>
        <v/>
      </c>
      <c r="H66" s="6">
        <f t="array" ref="H66">IFERROR(VLOOKUP(Visits[[#This Row],[VISIT_ID]],J_A_visits!A:Q,COLUMN(J_A_visits!Q:Q),0),"")</f>
        <v/>
      </c>
      <c r="I66" s="30">
        <f t="array" ref="I66">IFERROR(VLOOKUP(Visits[[#This Row],[VISIT_ID]],J_A_visits!$A:$O,COLUMN(J_A_visits!G:G),0),"")</f>
        <v/>
      </c>
      <c r="J66" s="37">
        <f t="array" ref="J66">IFERROR(VLOOKUP(Visits[[#This Row],[VISIT_ID]],J_A_visits!$A:$O,COLUMN(J_A_visits!H:H),0),"")</f>
        <v/>
      </c>
      <c r="K66" s="30">
        <f t="array" ref="K66">IFERROR(VLOOKUP(Visits[[#This Row],[VISIT_ID]],J_A_visits!$A:$O,COLUMN(J_A_visits!I:I),0),"")</f>
        <v/>
      </c>
      <c r="L66" s="37">
        <f t="array" ref="L66">IFERROR(VLOOKUP(Visits[[#This Row],[VISIT_ID]],J_A_visits!$A:$O,COLUMN(J_A_visits!J:J),0),"")</f>
        <v/>
      </c>
      <c r="M66" s="37">
        <f t="array" ref="M66">IFERROR(VLOOKUP(Visits[[#This Row],[VISIT_ID]],J_A_visits!$A:$O,COLUMN(J_A_visits!K:K),0),"")</f>
        <v/>
      </c>
      <c r="N66" s="37">
        <f t="array" ref="N66">IFERROR(VLOOKUP(Visits[[#This Row],[VISIT_ID]],J_A_visits!$A:$O,COLUMN(J_A_visits!L:L),0),"")</f>
        <v/>
      </c>
      <c r="O66" s="37">
        <f t="array" ref="O66">IFERROR(VLOOKUP(Visits[[#This Row],[VISIT_ID]],J_A_visits!$A:$O,COLUMN(J_A_visits!M:M),0),"")</f>
        <v/>
      </c>
      <c r="P66" s="37">
        <f>IFERROR(1-(Visits[[#This Row],[QUOTE_PRICE]]/Visits[[#This Row],[INITIAL_PRICE]]),"")</f>
        <v/>
      </c>
      <c r="Q66" s="36">
        <f t="array" ref="Q66">IFERROR(VLOOKUP(Visits[[#This Row],[VISIT_ID]],J_A_visits!$A:$O,COLUMN(J_A_visits!N:N),0),"")</f>
        <v/>
      </c>
      <c r="R66" s="30">
        <f t="array" ref="R66">IFERROR(VLOOKUP(Visits[[#This Row],[VISIT_ID]],J_A_visits!$A:$O,COLUMN(J_A_visits!N:N),0),"")</f>
        <v/>
      </c>
      <c r="S66" s="30">
        <f>IF(Visits[[#This Row],[VISIT_ID]]="","",COUNTIF(Table3[VISIT_ID],Visits[[#This Row],[VISIT_ID]]))</f>
        <v/>
      </c>
      <c r="T66" s="38">
        <f t="array" ref="T66">IFERROR(TIMEVALUE(MID(VLOOKUP(Visits[[#This Row],[VISIT_ID]],J_A_visits!A:O,COLUMN(J_A_visits!E:E),0),12,8))-(7/24),"")</f>
        <v/>
      </c>
      <c r="U66" s="38">
        <f t="array" ref="U66">IFERROR(
    MOD(TIMEVALUE(MID(VLOOKUP(Visits[[#This Row],[VISIT_ID]],J_A_visits!A:O,COLUMN(J_A_visits!F:F),0),12,8)) - (7/24), 1),
"")</f>
        <v/>
      </c>
      <c r="V66" s="38">
        <f>IF(_xlfn.MINIFS(Table3[CLOCK_IN],Table3[VISIT_ID],Visits[[#This Row],[VISIT_ID]])=0,"",_xlfn.MINIFS(Table3[CLOCK_IN],Table3[VISIT_ID],Visits[[#This Row],[VISIT_ID]]))</f>
        <v/>
      </c>
      <c r="W66" s="38">
        <f>IF(_xlfn.MAXIFS(Table3[CLOCK_OUT],Table3[VISIT_ID],Visits[[#This Row],[VISIT_ID]])=0,"",_xlfn.MAXIFS(Table3[CLOCK_OUT],Table3[VISIT_ID],Visits[[#This Row],[VISIT_ID]]))</f>
        <v/>
      </c>
      <c r="X66" s="20">
        <f>IFERROR((Visits[[#This Row],[SCH_END]]-Visits[[#This Row],[SCH_START]])*24,"")</f>
        <v/>
      </c>
      <c r="Y66" s="20">
        <f>IFERROR((Visits[[#This Row],[ACT_END]]-Visits[[#This Row],[ACT_START]])*24,"")</f>
        <v/>
      </c>
      <c r="Z66" s="37">
        <f>IFERROR(Visits[[#This Row],[INVOICE_PRICE]]*Parameters!$B$2+Parameters!$B$3,"")</f>
        <v/>
      </c>
      <c r="AA66" s="39">
        <f>IFERROR((Parameters!$B$6/Parameters!$C$6)*Visits[[#This Row],[EXP_DURATION]],"")</f>
        <v/>
      </c>
      <c r="AB66" s="39">
        <f>IFERROR((Parameters!$B$6/Parameters!$C$6)*Visits[[#This Row],[ACT_DURATION]],"")</f>
        <v/>
      </c>
      <c r="AC66" s="37">
        <f>IF(Visits[[#This Row],[VISIT_ID]]="","",Parameters!$B$7/Parameters!$C$7)</f>
        <v/>
      </c>
      <c r="AD66" s="38" t="n"/>
      <c r="AE66" s="37">
        <f t="array" ref="AE66">IFERROR(Visits[[#This Row],[EXP_DURATION]]*Table6[Average],"")</f>
        <v/>
      </c>
      <c r="AF66" s="39">
        <f>IFERROR(IF(Visits[[#This Row],[VISIT_ID]]="","",SUMIF(Table3[VISIT_ID],Visits[[#This Row],[VISIT_ID]],Table3[TOTAL_COST])),"")</f>
        <v/>
      </c>
    </row>
    <row r="67">
      <c r="A67" s="30">
        <f>IF(J_A_visits!A67="","",J_A_visits!A67)</f>
        <v/>
      </c>
      <c r="B67" s="30">
        <f t="array" ref="B67">IFERROR(VLOOKUP(Visits[[#This Row],[VISIT_ID]],J_A_visits!A:O,COLUMN(J_A_visits!B:B),0),"")</f>
        <v/>
      </c>
      <c r="C67" s="30">
        <f t="array" ref="C67">IFERROR(VLOOKUP(Visits[[#This Row],[VISIT_ID]],J_A_visits!A:O,COLUMN(J_A_visits!C:C),0),"")</f>
        <v/>
      </c>
      <c r="D67" s="30">
        <f t="array" ref="D67">IFERROR(VLOOKUP(Visits[[#This Row],[VISIT_ID]],J_A_visits!A:O,COLUMN(J_A_visits!D:D),0),"")</f>
        <v/>
      </c>
      <c r="E67" s="6">
        <f t="array" ref="E67">IFERROR(DATEVALUE(LEFT(VLOOKUP(Visits[[#This Row],[VISIT_ID]],J_A_visits!A:O,COLUMN(J_A_visits!E:E),0),10)),"")</f>
        <v/>
      </c>
      <c r="F67" s="6">
        <f>IFERROR(TEXT(Visits[[#This Row],[DATE]],"YYYY-MM"),"")</f>
        <v/>
      </c>
      <c r="G67" s="6">
        <f t="array" ref="G67">IFERROR(VLOOKUP(Visits[[#This Row],[VISIT_ID]],J_A_visits!A:P,COLUMN(J_A_visits!P:P),0),"")</f>
        <v/>
      </c>
      <c r="H67" s="6">
        <f t="array" ref="H67">IFERROR(VLOOKUP(Visits[[#This Row],[VISIT_ID]],J_A_visits!A:Q,COLUMN(J_A_visits!Q:Q),0),"")</f>
        <v/>
      </c>
      <c r="I67" s="30">
        <f t="array" ref="I67">IFERROR(VLOOKUP(Visits[[#This Row],[VISIT_ID]],J_A_visits!$A:$O,COLUMN(J_A_visits!G:G),0),"")</f>
        <v/>
      </c>
      <c r="J67" s="37">
        <f t="array" ref="J67">IFERROR(VLOOKUP(Visits[[#This Row],[VISIT_ID]],J_A_visits!$A:$O,COLUMN(J_A_visits!H:H),0),"")</f>
        <v/>
      </c>
      <c r="K67" s="30">
        <f t="array" ref="K67">IFERROR(VLOOKUP(Visits[[#This Row],[VISIT_ID]],J_A_visits!$A:$O,COLUMN(J_A_visits!I:I),0),"")</f>
        <v/>
      </c>
      <c r="L67" s="37">
        <f t="array" ref="L67">IFERROR(VLOOKUP(Visits[[#This Row],[VISIT_ID]],J_A_visits!$A:$O,COLUMN(J_A_visits!J:J),0),"")</f>
        <v/>
      </c>
      <c r="M67" s="37">
        <f t="array" ref="M67">IFERROR(VLOOKUP(Visits[[#This Row],[VISIT_ID]],J_A_visits!$A:$O,COLUMN(J_A_visits!K:K),0),"")</f>
        <v/>
      </c>
      <c r="N67" s="37">
        <f t="array" ref="N67">IFERROR(VLOOKUP(Visits[[#This Row],[VISIT_ID]],J_A_visits!$A:$O,COLUMN(J_A_visits!L:L),0),"")</f>
        <v/>
      </c>
      <c r="O67" s="37">
        <f t="array" ref="O67">IFERROR(VLOOKUP(Visits[[#This Row],[VISIT_ID]],J_A_visits!$A:$O,COLUMN(J_A_visits!M:M),0),"")</f>
        <v/>
      </c>
      <c r="P67" s="37">
        <f>IFERROR(1-(Visits[[#This Row],[QUOTE_PRICE]]/Visits[[#This Row],[INITIAL_PRICE]]),"")</f>
        <v/>
      </c>
      <c r="Q67" s="36">
        <f t="array" ref="Q67">IFERROR(VLOOKUP(Visits[[#This Row],[VISIT_ID]],J_A_visits!$A:$O,COLUMN(J_A_visits!N:N),0),"")</f>
        <v/>
      </c>
      <c r="R67" s="30">
        <f t="array" ref="R67">IFERROR(VLOOKUP(Visits[[#This Row],[VISIT_ID]],J_A_visits!$A:$O,COLUMN(J_A_visits!N:N),0),"")</f>
        <v/>
      </c>
      <c r="S67" s="30">
        <f>IF(Visits[[#This Row],[VISIT_ID]]="","",COUNTIF(Table3[VISIT_ID],Visits[[#This Row],[VISIT_ID]]))</f>
        <v/>
      </c>
      <c r="T67" s="38">
        <f t="array" ref="T67">IFERROR(TIMEVALUE(MID(VLOOKUP(Visits[[#This Row],[VISIT_ID]],J_A_visits!A:O,COLUMN(J_A_visits!E:E),0),12,8))-(7/24),"")</f>
        <v/>
      </c>
      <c r="U67" s="38">
        <f t="array" ref="U67">IFERROR(
    MOD(TIMEVALUE(MID(VLOOKUP(Visits[[#This Row],[VISIT_ID]],J_A_visits!A:O,COLUMN(J_A_visits!F:F),0),12,8)) - (7/24), 1),
"")</f>
        <v/>
      </c>
      <c r="V67" s="38">
        <f>IF(_xlfn.MINIFS(Table3[CLOCK_IN],Table3[VISIT_ID],Visits[[#This Row],[VISIT_ID]])=0,"",_xlfn.MINIFS(Table3[CLOCK_IN],Table3[VISIT_ID],Visits[[#This Row],[VISIT_ID]]))</f>
        <v/>
      </c>
      <c r="W67" s="38">
        <f>IF(_xlfn.MAXIFS(Table3[CLOCK_OUT],Table3[VISIT_ID],Visits[[#This Row],[VISIT_ID]])=0,"",_xlfn.MAXIFS(Table3[CLOCK_OUT],Table3[VISIT_ID],Visits[[#This Row],[VISIT_ID]]))</f>
        <v/>
      </c>
      <c r="X67" s="20">
        <f>IFERROR((Visits[[#This Row],[SCH_END]]-Visits[[#This Row],[SCH_START]])*24,"")</f>
        <v/>
      </c>
      <c r="Y67" s="20">
        <f>IFERROR((Visits[[#This Row],[ACT_END]]-Visits[[#This Row],[ACT_START]])*24,"")</f>
        <v/>
      </c>
      <c r="Z67" s="37">
        <f>IFERROR(Visits[[#This Row],[INVOICE_PRICE]]*Parameters!$B$2+Parameters!$B$3,"")</f>
        <v/>
      </c>
      <c r="AA67" s="39">
        <f>IFERROR((Parameters!$B$6/Parameters!$C$6)*Visits[[#This Row],[EXP_DURATION]],"")</f>
        <v/>
      </c>
      <c r="AB67" s="39">
        <f>IFERROR((Parameters!$B$6/Parameters!$C$6)*Visits[[#This Row],[ACT_DURATION]],"")</f>
        <v/>
      </c>
      <c r="AC67" s="37">
        <f>IF(Visits[[#This Row],[VISIT_ID]]="","",Parameters!$B$7/Parameters!$C$7)</f>
        <v/>
      </c>
      <c r="AD67" s="38" t="n"/>
      <c r="AE67" s="37">
        <f t="array" ref="AE67">IFERROR(Visits[[#This Row],[EXP_DURATION]]*Table6[Average],"")</f>
        <v/>
      </c>
      <c r="AF67" s="39">
        <f>IFERROR(IF(Visits[[#This Row],[VISIT_ID]]="","",SUMIF(Table3[VISIT_ID],Visits[[#This Row],[VISIT_ID]],Table3[TOTAL_COST])),"")</f>
        <v/>
      </c>
    </row>
    <row r="68">
      <c r="A68" s="30">
        <f>IF(J_A_visits!A68="","",J_A_visits!A68)</f>
        <v/>
      </c>
      <c r="B68" s="30">
        <f t="array" ref="B68">IFERROR(VLOOKUP(Visits[[#This Row],[VISIT_ID]],J_A_visits!A:O,COLUMN(J_A_visits!B:B),0),"")</f>
        <v/>
      </c>
      <c r="C68" s="30">
        <f t="array" ref="C68">IFERROR(VLOOKUP(Visits[[#This Row],[VISIT_ID]],J_A_visits!A:O,COLUMN(J_A_visits!C:C),0),"")</f>
        <v/>
      </c>
      <c r="D68" s="30">
        <f t="array" ref="D68">IFERROR(VLOOKUP(Visits[[#This Row],[VISIT_ID]],J_A_visits!A:O,COLUMN(J_A_visits!D:D),0),"")</f>
        <v/>
      </c>
      <c r="E68" s="6">
        <f t="array" ref="E68">IFERROR(DATEVALUE(LEFT(VLOOKUP(Visits[[#This Row],[VISIT_ID]],J_A_visits!A:O,COLUMN(J_A_visits!E:E),0),10)),"")</f>
        <v/>
      </c>
      <c r="F68" s="6">
        <f>IFERROR(TEXT(Visits[[#This Row],[DATE]],"YYYY-MM"),"")</f>
        <v/>
      </c>
      <c r="G68" s="6">
        <f t="array" ref="G68">IFERROR(VLOOKUP(Visits[[#This Row],[VISIT_ID]],J_A_visits!A:P,COLUMN(J_A_visits!P:P),0),"")</f>
        <v/>
      </c>
      <c r="H68" s="6">
        <f t="array" ref="H68">IFERROR(VLOOKUP(Visits[[#This Row],[VISIT_ID]],J_A_visits!A:Q,COLUMN(J_A_visits!Q:Q),0),"")</f>
        <v/>
      </c>
      <c r="I68" s="30">
        <f t="array" ref="I68">IFERROR(VLOOKUP(Visits[[#This Row],[VISIT_ID]],J_A_visits!$A:$O,COLUMN(J_A_visits!G:G),0),"")</f>
        <v/>
      </c>
      <c r="J68" s="37">
        <f t="array" ref="J68">IFERROR(VLOOKUP(Visits[[#This Row],[VISIT_ID]],J_A_visits!$A:$O,COLUMN(J_A_visits!H:H),0),"")</f>
        <v/>
      </c>
      <c r="K68" s="30">
        <f t="array" ref="K68">IFERROR(VLOOKUP(Visits[[#This Row],[VISIT_ID]],J_A_visits!$A:$O,COLUMN(J_A_visits!I:I),0),"")</f>
        <v/>
      </c>
      <c r="L68" s="37">
        <f t="array" ref="L68">IFERROR(VLOOKUP(Visits[[#This Row],[VISIT_ID]],J_A_visits!$A:$O,COLUMN(J_A_visits!J:J),0),"")</f>
        <v/>
      </c>
      <c r="M68" s="37">
        <f t="array" ref="M68">IFERROR(VLOOKUP(Visits[[#This Row],[VISIT_ID]],J_A_visits!$A:$O,COLUMN(J_A_visits!K:K),0),"")</f>
        <v/>
      </c>
      <c r="N68" s="37">
        <f t="array" ref="N68">IFERROR(VLOOKUP(Visits[[#This Row],[VISIT_ID]],J_A_visits!$A:$O,COLUMN(J_A_visits!L:L),0),"")</f>
        <v/>
      </c>
      <c r="O68" s="37">
        <f t="array" ref="O68">IFERROR(VLOOKUP(Visits[[#This Row],[VISIT_ID]],J_A_visits!$A:$O,COLUMN(J_A_visits!M:M),0),"")</f>
        <v/>
      </c>
      <c r="P68" s="37">
        <f>IFERROR(1-(Visits[[#This Row],[QUOTE_PRICE]]/Visits[[#This Row],[INITIAL_PRICE]]),"")</f>
        <v/>
      </c>
      <c r="Q68" s="36">
        <f t="array" ref="Q68">IFERROR(VLOOKUP(Visits[[#This Row],[VISIT_ID]],J_A_visits!$A:$O,COLUMN(J_A_visits!N:N),0),"")</f>
        <v/>
      </c>
      <c r="R68" s="30">
        <f t="array" ref="R68">IFERROR(VLOOKUP(Visits[[#This Row],[VISIT_ID]],J_A_visits!$A:$O,COLUMN(J_A_visits!N:N),0),"")</f>
        <v/>
      </c>
      <c r="S68" s="30">
        <f>IF(Visits[[#This Row],[VISIT_ID]]="","",COUNTIF(Table3[VISIT_ID],Visits[[#This Row],[VISIT_ID]]))</f>
        <v/>
      </c>
      <c r="T68" s="38">
        <f t="array" ref="T68">IFERROR(TIMEVALUE(MID(VLOOKUP(Visits[[#This Row],[VISIT_ID]],J_A_visits!A:O,COLUMN(J_A_visits!E:E),0),12,8))-(7/24),"")</f>
        <v/>
      </c>
      <c r="U68" s="38">
        <f t="array" ref="U68">IFERROR(
    MOD(TIMEVALUE(MID(VLOOKUP(Visits[[#This Row],[VISIT_ID]],J_A_visits!A:O,COLUMN(J_A_visits!F:F),0),12,8)) - (7/24), 1),
"")</f>
        <v/>
      </c>
      <c r="V68" s="38">
        <f>IF(_xlfn.MINIFS(Table3[CLOCK_IN],Table3[VISIT_ID],Visits[[#This Row],[VISIT_ID]])=0,"",_xlfn.MINIFS(Table3[CLOCK_IN],Table3[VISIT_ID],Visits[[#This Row],[VISIT_ID]]))</f>
        <v/>
      </c>
      <c r="W68" s="38">
        <f>IF(_xlfn.MAXIFS(Table3[CLOCK_OUT],Table3[VISIT_ID],Visits[[#This Row],[VISIT_ID]])=0,"",_xlfn.MAXIFS(Table3[CLOCK_OUT],Table3[VISIT_ID],Visits[[#This Row],[VISIT_ID]]))</f>
        <v/>
      </c>
      <c r="X68" s="20">
        <f>IFERROR((Visits[[#This Row],[SCH_END]]-Visits[[#This Row],[SCH_START]])*24,"")</f>
        <v/>
      </c>
      <c r="Y68" s="20">
        <f>IFERROR((Visits[[#This Row],[ACT_END]]-Visits[[#This Row],[ACT_START]])*24,"")</f>
        <v/>
      </c>
      <c r="Z68" s="37">
        <f>IFERROR(Visits[[#This Row],[INVOICE_PRICE]]*Parameters!$B$2+Parameters!$B$3,"")</f>
        <v/>
      </c>
      <c r="AA68" s="39">
        <f>IFERROR((Parameters!$B$6/Parameters!$C$6)*Visits[[#This Row],[EXP_DURATION]],"")</f>
        <v/>
      </c>
      <c r="AB68" s="39">
        <f>IFERROR((Parameters!$B$6/Parameters!$C$6)*Visits[[#This Row],[ACT_DURATION]],"")</f>
        <v/>
      </c>
      <c r="AC68" s="37">
        <f>IF(Visits[[#This Row],[VISIT_ID]]="","",Parameters!$B$7/Parameters!$C$7)</f>
        <v/>
      </c>
      <c r="AD68" s="38" t="n"/>
      <c r="AE68" s="37">
        <f t="array" ref="AE68">IFERROR(Visits[[#This Row],[EXP_DURATION]]*Table6[Average],"")</f>
        <v/>
      </c>
      <c r="AF68" s="39">
        <f>IFERROR(IF(Visits[[#This Row],[VISIT_ID]]="","",SUMIF(Table3[VISIT_ID],Visits[[#This Row],[VISIT_ID]],Table3[TOTAL_COST])),"")</f>
        <v/>
      </c>
    </row>
    <row r="69">
      <c r="A69" s="30">
        <f>IF(J_A_visits!A69="","",J_A_visits!A69)</f>
        <v/>
      </c>
      <c r="B69" s="30">
        <f t="array" ref="B69">IFERROR(VLOOKUP(Visits[[#This Row],[VISIT_ID]],J_A_visits!A:O,COLUMN(J_A_visits!B:B),0),"")</f>
        <v/>
      </c>
      <c r="C69" s="30">
        <f t="array" ref="C69">IFERROR(VLOOKUP(Visits[[#This Row],[VISIT_ID]],J_A_visits!A:O,COLUMN(J_A_visits!C:C),0),"")</f>
        <v/>
      </c>
      <c r="D69" s="30">
        <f t="array" ref="D69">IFERROR(VLOOKUP(Visits[[#This Row],[VISIT_ID]],J_A_visits!A:O,COLUMN(J_A_visits!D:D),0),"")</f>
        <v/>
      </c>
      <c r="E69" s="6">
        <f t="array" ref="E69">IFERROR(DATEVALUE(LEFT(VLOOKUP(Visits[[#This Row],[VISIT_ID]],J_A_visits!A:O,COLUMN(J_A_visits!E:E),0),10)),"")</f>
        <v/>
      </c>
      <c r="F69" s="6">
        <f>IFERROR(TEXT(Visits[[#This Row],[DATE]],"YYYY-MM"),"")</f>
        <v/>
      </c>
      <c r="G69" s="6">
        <f t="array" ref="G69">IFERROR(VLOOKUP(Visits[[#This Row],[VISIT_ID]],J_A_visits!A:P,COLUMN(J_A_visits!P:P),0),"")</f>
        <v/>
      </c>
      <c r="H69" s="6">
        <f t="array" ref="H69">IFERROR(VLOOKUP(Visits[[#This Row],[VISIT_ID]],J_A_visits!A:Q,COLUMN(J_A_visits!Q:Q),0),"")</f>
        <v/>
      </c>
      <c r="I69" s="30">
        <f t="array" ref="I69">IFERROR(VLOOKUP(Visits[[#This Row],[VISIT_ID]],J_A_visits!$A:$O,COLUMN(J_A_visits!G:G),0),"")</f>
        <v/>
      </c>
      <c r="J69" s="37">
        <f t="array" ref="J69">IFERROR(VLOOKUP(Visits[[#This Row],[VISIT_ID]],J_A_visits!$A:$O,COLUMN(J_A_visits!H:H),0),"")</f>
        <v/>
      </c>
      <c r="K69" s="30">
        <f t="array" ref="K69">IFERROR(VLOOKUP(Visits[[#This Row],[VISIT_ID]],J_A_visits!$A:$O,COLUMN(J_A_visits!I:I),0),"")</f>
        <v/>
      </c>
      <c r="L69" s="37">
        <f t="array" ref="L69">IFERROR(VLOOKUP(Visits[[#This Row],[VISIT_ID]],J_A_visits!$A:$O,COLUMN(J_A_visits!J:J),0),"")</f>
        <v/>
      </c>
      <c r="M69" s="37">
        <f t="array" ref="M69">IFERROR(VLOOKUP(Visits[[#This Row],[VISIT_ID]],J_A_visits!$A:$O,COLUMN(J_A_visits!K:K),0),"")</f>
        <v/>
      </c>
      <c r="N69" s="37">
        <f t="array" ref="N69">IFERROR(VLOOKUP(Visits[[#This Row],[VISIT_ID]],J_A_visits!$A:$O,COLUMN(J_A_visits!L:L),0),"")</f>
        <v/>
      </c>
      <c r="O69" s="37">
        <f t="array" ref="O69">IFERROR(VLOOKUP(Visits[[#This Row],[VISIT_ID]],J_A_visits!$A:$O,COLUMN(J_A_visits!M:M),0),"")</f>
        <v/>
      </c>
      <c r="P69" s="37">
        <f>IFERROR(1-(Visits[[#This Row],[QUOTE_PRICE]]/Visits[[#This Row],[INITIAL_PRICE]]),"")</f>
        <v/>
      </c>
      <c r="Q69" s="36">
        <f t="array" ref="Q69">IFERROR(VLOOKUP(Visits[[#This Row],[VISIT_ID]],J_A_visits!$A:$O,COLUMN(J_A_visits!N:N),0),"")</f>
        <v/>
      </c>
      <c r="R69" s="30">
        <f t="array" ref="R69">IFERROR(VLOOKUP(Visits[[#This Row],[VISIT_ID]],J_A_visits!$A:$O,COLUMN(J_A_visits!N:N),0),"")</f>
        <v/>
      </c>
      <c r="S69" s="30">
        <f>IF(Visits[[#This Row],[VISIT_ID]]="","",COUNTIF(Table3[VISIT_ID],Visits[[#This Row],[VISIT_ID]]))</f>
        <v/>
      </c>
      <c r="T69" s="38">
        <f t="array" ref="T69">IFERROR(TIMEVALUE(MID(VLOOKUP(Visits[[#This Row],[VISIT_ID]],J_A_visits!A:O,COLUMN(J_A_visits!E:E),0),12,8))-(7/24),"")</f>
        <v/>
      </c>
      <c r="U69" s="38">
        <f t="array" ref="U69">IFERROR(
    MOD(TIMEVALUE(MID(VLOOKUP(Visits[[#This Row],[VISIT_ID]],J_A_visits!A:O,COLUMN(J_A_visits!F:F),0),12,8)) - (7/24), 1),
"")</f>
        <v/>
      </c>
      <c r="V69" s="38">
        <f>IF(_xlfn.MINIFS(Table3[CLOCK_IN],Table3[VISIT_ID],Visits[[#This Row],[VISIT_ID]])=0,"",_xlfn.MINIFS(Table3[CLOCK_IN],Table3[VISIT_ID],Visits[[#This Row],[VISIT_ID]]))</f>
        <v/>
      </c>
      <c r="W69" s="38">
        <f>IF(_xlfn.MAXIFS(Table3[CLOCK_OUT],Table3[VISIT_ID],Visits[[#This Row],[VISIT_ID]])=0,"",_xlfn.MAXIFS(Table3[CLOCK_OUT],Table3[VISIT_ID],Visits[[#This Row],[VISIT_ID]]))</f>
        <v/>
      </c>
      <c r="X69" s="20">
        <f>IFERROR((Visits[[#This Row],[SCH_END]]-Visits[[#This Row],[SCH_START]])*24,"")</f>
        <v/>
      </c>
      <c r="Y69" s="20">
        <f>IFERROR((Visits[[#This Row],[ACT_END]]-Visits[[#This Row],[ACT_START]])*24,"")</f>
        <v/>
      </c>
      <c r="Z69" s="37">
        <f>IFERROR(Visits[[#This Row],[INVOICE_PRICE]]*Parameters!$B$2+Parameters!$B$3,"")</f>
        <v/>
      </c>
      <c r="AA69" s="39">
        <f>IFERROR((Parameters!$B$6/Parameters!$C$6)*Visits[[#This Row],[EXP_DURATION]],"")</f>
        <v/>
      </c>
      <c r="AB69" s="39">
        <f>IFERROR((Parameters!$B$6/Parameters!$C$6)*Visits[[#This Row],[ACT_DURATION]],"")</f>
        <v/>
      </c>
      <c r="AC69" s="37">
        <f>IF(Visits[[#This Row],[VISIT_ID]]="","",Parameters!$B$7/Parameters!$C$7)</f>
        <v/>
      </c>
      <c r="AD69" s="38" t="n"/>
      <c r="AE69" s="37">
        <f t="array" ref="AE69">IFERROR(Visits[[#This Row],[EXP_DURATION]]*Table6[Average],"")</f>
        <v/>
      </c>
      <c r="AF69" s="39">
        <f>IFERROR(IF(Visits[[#This Row],[VISIT_ID]]="","",SUMIF(Table3[VISIT_ID],Visits[[#This Row],[VISIT_ID]],Table3[TOTAL_COST])),"")</f>
        <v/>
      </c>
    </row>
    <row r="70">
      <c r="A70" s="30">
        <f>IF(J_A_visits!A70="","",J_A_visits!A70)</f>
        <v/>
      </c>
      <c r="B70" s="30">
        <f t="array" ref="B70">IFERROR(VLOOKUP(Visits[[#This Row],[VISIT_ID]],J_A_visits!A:O,COLUMN(J_A_visits!B:B),0),"")</f>
        <v/>
      </c>
      <c r="C70" s="30">
        <f t="array" ref="C70">IFERROR(VLOOKUP(Visits[[#This Row],[VISIT_ID]],J_A_visits!A:O,COLUMN(J_A_visits!C:C),0),"")</f>
        <v/>
      </c>
      <c r="D70" s="30">
        <f t="array" ref="D70">IFERROR(VLOOKUP(Visits[[#This Row],[VISIT_ID]],J_A_visits!A:O,COLUMN(J_A_visits!D:D),0),"")</f>
        <v/>
      </c>
      <c r="E70" s="6">
        <f t="array" ref="E70">IFERROR(DATEVALUE(LEFT(VLOOKUP(Visits[[#This Row],[VISIT_ID]],J_A_visits!A:O,COLUMN(J_A_visits!E:E),0),10)),"")</f>
        <v/>
      </c>
      <c r="F70" s="6">
        <f>IFERROR(TEXT(Visits[[#This Row],[DATE]],"YYYY-MM"),"")</f>
        <v/>
      </c>
      <c r="G70" s="6">
        <f t="array" ref="G70">IFERROR(VLOOKUP(Visits[[#This Row],[VISIT_ID]],J_A_visits!A:P,COLUMN(J_A_visits!P:P),0),"")</f>
        <v/>
      </c>
      <c r="H70" s="6">
        <f t="array" ref="H70">IFERROR(VLOOKUP(Visits[[#This Row],[VISIT_ID]],J_A_visits!A:Q,COLUMN(J_A_visits!Q:Q),0),"")</f>
        <v/>
      </c>
      <c r="I70" s="30">
        <f t="array" ref="I70">IFERROR(VLOOKUP(Visits[[#This Row],[VISIT_ID]],J_A_visits!$A:$O,COLUMN(J_A_visits!G:G),0),"")</f>
        <v/>
      </c>
      <c r="J70" s="37">
        <f t="array" ref="J70">IFERROR(VLOOKUP(Visits[[#This Row],[VISIT_ID]],J_A_visits!$A:$O,COLUMN(J_A_visits!H:H),0),"")</f>
        <v/>
      </c>
      <c r="K70" s="30">
        <f t="array" ref="K70">IFERROR(VLOOKUP(Visits[[#This Row],[VISIT_ID]],J_A_visits!$A:$O,COLUMN(J_A_visits!I:I),0),"")</f>
        <v/>
      </c>
      <c r="L70" s="37">
        <f t="array" ref="L70">IFERROR(VLOOKUP(Visits[[#This Row],[VISIT_ID]],J_A_visits!$A:$O,COLUMN(J_A_visits!J:J),0),"")</f>
        <v/>
      </c>
      <c r="M70" s="37">
        <f t="array" ref="M70">IFERROR(VLOOKUP(Visits[[#This Row],[VISIT_ID]],J_A_visits!$A:$O,COLUMN(J_A_visits!K:K),0),"")</f>
        <v/>
      </c>
      <c r="N70" s="37">
        <f t="array" ref="N70">IFERROR(VLOOKUP(Visits[[#This Row],[VISIT_ID]],J_A_visits!$A:$O,COLUMN(J_A_visits!L:L),0),"")</f>
        <v/>
      </c>
      <c r="O70" s="37">
        <f t="array" ref="O70">IFERROR(VLOOKUP(Visits[[#This Row],[VISIT_ID]],J_A_visits!$A:$O,COLUMN(J_A_visits!M:M),0),"")</f>
        <v/>
      </c>
      <c r="P70" s="37">
        <f>IFERROR(1-(Visits[[#This Row],[QUOTE_PRICE]]/Visits[[#This Row],[INITIAL_PRICE]]),"")</f>
        <v/>
      </c>
      <c r="Q70" s="36">
        <f t="array" ref="Q70">IFERROR(VLOOKUP(Visits[[#This Row],[VISIT_ID]],J_A_visits!$A:$O,COLUMN(J_A_visits!N:N),0),"")</f>
        <v/>
      </c>
      <c r="R70" s="30">
        <f t="array" ref="R70">IFERROR(VLOOKUP(Visits[[#This Row],[VISIT_ID]],J_A_visits!$A:$O,COLUMN(J_A_visits!N:N),0),"")</f>
        <v/>
      </c>
      <c r="S70" s="30">
        <f>IF(Visits[[#This Row],[VISIT_ID]]="","",COUNTIF(Table3[VISIT_ID],Visits[[#This Row],[VISIT_ID]]))</f>
        <v/>
      </c>
      <c r="T70" s="38">
        <f t="array" ref="T70">IFERROR(TIMEVALUE(MID(VLOOKUP(Visits[[#This Row],[VISIT_ID]],J_A_visits!A:O,COLUMN(J_A_visits!E:E),0),12,8))-(7/24),"")</f>
        <v/>
      </c>
      <c r="U70" s="38">
        <f t="array" ref="U70">IFERROR(
    MOD(TIMEVALUE(MID(VLOOKUP(Visits[[#This Row],[VISIT_ID]],J_A_visits!A:O,COLUMN(J_A_visits!F:F),0),12,8)) - (7/24), 1),
"")</f>
        <v/>
      </c>
      <c r="V70" s="38">
        <f>IF(_xlfn.MINIFS(Table3[CLOCK_IN],Table3[VISIT_ID],Visits[[#This Row],[VISIT_ID]])=0,"",_xlfn.MINIFS(Table3[CLOCK_IN],Table3[VISIT_ID],Visits[[#This Row],[VISIT_ID]]))</f>
        <v/>
      </c>
      <c r="W70" s="38">
        <f>IF(_xlfn.MAXIFS(Table3[CLOCK_OUT],Table3[VISIT_ID],Visits[[#This Row],[VISIT_ID]])=0,"",_xlfn.MAXIFS(Table3[CLOCK_OUT],Table3[VISIT_ID],Visits[[#This Row],[VISIT_ID]]))</f>
        <v/>
      </c>
      <c r="X70" s="20">
        <f>IFERROR((Visits[[#This Row],[SCH_END]]-Visits[[#This Row],[SCH_START]])*24,"")</f>
        <v/>
      </c>
      <c r="Y70" s="20">
        <f>IFERROR((Visits[[#This Row],[ACT_END]]-Visits[[#This Row],[ACT_START]])*24,"")</f>
        <v/>
      </c>
      <c r="Z70" s="37">
        <f>IFERROR(Visits[[#This Row],[INVOICE_PRICE]]*Parameters!$B$2+Parameters!$B$3,"")</f>
        <v/>
      </c>
      <c r="AA70" s="39">
        <f>IFERROR((Parameters!$B$6/Parameters!$C$6)*Visits[[#This Row],[EXP_DURATION]],"")</f>
        <v/>
      </c>
      <c r="AB70" s="39">
        <f>IFERROR((Parameters!$B$6/Parameters!$C$6)*Visits[[#This Row],[ACT_DURATION]],"")</f>
        <v/>
      </c>
      <c r="AC70" s="37">
        <f>IF(Visits[[#This Row],[VISIT_ID]]="","",Parameters!$B$7/Parameters!$C$7)</f>
        <v/>
      </c>
      <c r="AD70" s="38" t="n"/>
      <c r="AE70" s="37">
        <f t="array" ref="AE70">IFERROR(Visits[[#This Row],[EXP_DURATION]]*Table6[Average],"")</f>
        <v/>
      </c>
      <c r="AF70" s="39">
        <f>IFERROR(IF(Visits[[#This Row],[VISIT_ID]]="","",SUMIF(Table3[VISIT_ID],Visits[[#This Row],[VISIT_ID]],Table3[TOTAL_COST])),"")</f>
        <v/>
      </c>
    </row>
    <row r="71">
      <c r="A71" s="30">
        <f>IF(J_A_visits!A71="","",J_A_visits!A71)</f>
        <v/>
      </c>
      <c r="B71" s="30">
        <f t="array" ref="B71">IFERROR(VLOOKUP(Visits[[#This Row],[VISIT_ID]],J_A_visits!A:O,COLUMN(J_A_visits!B:B),0),"")</f>
        <v/>
      </c>
      <c r="C71" s="30">
        <f t="array" ref="C71">IFERROR(VLOOKUP(Visits[[#This Row],[VISIT_ID]],J_A_visits!A:O,COLUMN(J_A_visits!C:C),0),"")</f>
        <v/>
      </c>
      <c r="D71" s="30">
        <f t="array" ref="D71">IFERROR(VLOOKUP(Visits[[#This Row],[VISIT_ID]],J_A_visits!A:O,COLUMN(J_A_visits!D:D),0),"")</f>
        <v/>
      </c>
      <c r="E71" s="6">
        <f t="array" ref="E71">IFERROR(DATEVALUE(LEFT(VLOOKUP(Visits[[#This Row],[VISIT_ID]],J_A_visits!A:O,COLUMN(J_A_visits!E:E),0),10)),"")</f>
        <v/>
      </c>
      <c r="F71" s="6">
        <f>IFERROR(TEXT(Visits[[#This Row],[DATE]],"YYYY-MM"),"")</f>
        <v/>
      </c>
      <c r="G71" s="6">
        <f t="array" ref="G71">IFERROR(VLOOKUP(Visits[[#This Row],[VISIT_ID]],J_A_visits!A:P,COLUMN(J_A_visits!P:P),0),"")</f>
        <v/>
      </c>
      <c r="H71" s="6">
        <f t="array" ref="H71">IFERROR(VLOOKUP(Visits[[#This Row],[VISIT_ID]],J_A_visits!A:Q,COLUMN(J_A_visits!Q:Q),0),"")</f>
        <v/>
      </c>
      <c r="I71" s="30">
        <f t="array" ref="I71">IFERROR(VLOOKUP(Visits[[#This Row],[VISIT_ID]],J_A_visits!$A:$O,COLUMN(J_A_visits!G:G),0),"")</f>
        <v/>
      </c>
      <c r="J71" s="37">
        <f t="array" ref="J71">IFERROR(VLOOKUP(Visits[[#This Row],[VISIT_ID]],J_A_visits!$A:$O,COLUMN(J_A_visits!H:H),0),"")</f>
        <v/>
      </c>
      <c r="K71" s="30">
        <f t="array" ref="K71">IFERROR(VLOOKUP(Visits[[#This Row],[VISIT_ID]],J_A_visits!$A:$O,COLUMN(J_A_visits!I:I),0),"")</f>
        <v/>
      </c>
      <c r="L71" s="37">
        <f t="array" ref="L71">IFERROR(VLOOKUP(Visits[[#This Row],[VISIT_ID]],J_A_visits!$A:$O,COLUMN(J_A_visits!J:J),0),"")</f>
        <v/>
      </c>
      <c r="M71" s="37">
        <f t="array" ref="M71">IFERROR(VLOOKUP(Visits[[#This Row],[VISIT_ID]],J_A_visits!$A:$O,COLUMN(J_A_visits!K:K),0),"")</f>
        <v/>
      </c>
      <c r="N71" s="37">
        <f t="array" ref="N71">IFERROR(VLOOKUP(Visits[[#This Row],[VISIT_ID]],J_A_visits!$A:$O,COLUMN(J_A_visits!L:L),0),"")</f>
        <v/>
      </c>
      <c r="O71" s="37">
        <f t="array" ref="O71">IFERROR(VLOOKUP(Visits[[#This Row],[VISIT_ID]],J_A_visits!$A:$O,COLUMN(J_A_visits!M:M),0),"")</f>
        <v/>
      </c>
      <c r="P71" s="37">
        <f>IFERROR(1-(Visits[[#This Row],[QUOTE_PRICE]]/Visits[[#This Row],[INITIAL_PRICE]]),"")</f>
        <v/>
      </c>
      <c r="Q71" s="36">
        <f t="array" ref="Q71">IFERROR(VLOOKUP(Visits[[#This Row],[VISIT_ID]],J_A_visits!$A:$O,COLUMN(J_A_visits!N:N),0),"")</f>
        <v/>
      </c>
      <c r="R71" s="30">
        <f t="array" ref="R71">IFERROR(VLOOKUP(Visits[[#This Row],[VISIT_ID]],J_A_visits!$A:$O,COLUMN(J_A_visits!N:N),0),"")</f>
        <v/>
      </c>
      <c r="S71" s="30">
        <f>IF(Visits[[#This Row],[VISIT_ID]]="","",COUNTIF(Table3[VISIT_ID],Visits[[#This Row],[VISIT_ID]]))</f>
        <v/>
      </c>
      <c r="T71" s="38">
        <f t="array" ref="T71">IFERROR(TIMEVALUE(MID(VLOOKUP(Visits[[#This Row],[VISIT_ID]],J_A_visits!A:O,COLUMN(J_A_visits!E:E),0),12,8))-(7/24),"")</f>
        <v/>
      </c>
      <c r="U71" s="38">
        <f t="array" ref="U71">IFERROR(
    MOD(TIMEVALUE(MID(VLOOKUP(Visits[[#This Row],[VISIT_ID]],J_A_visits!A:O,COLUMN(J_A_visits!F:F),0),12,8)) - (7/24), 1),
"")</f>
        <v/>
      </c>
      <c r="V71" s="38">
        <f>IF(_xlfn.MINIFS(Table3[CLOCK_IN],Table3[VISIT_ID],Visits[[#This Row],[VISIT_ID]])=0,"",_xlfn.MINIFS(Table3[CLOCK_IN],Table3[VISIT_ID],Visits[[#This Row],[VISIT_ID]]))</f>
        <v/>
      </c>
      <c r="W71" s="38">
        <f>IF(_xlfn.MAXIFS(Table3[CLOCK_OUT],Table3[VISIT_ID],Visits[[#This Row],[VISIT_ID]])=0,"",_xlfn.MAXIFS(Table3[CLOCK_OUT],Table3[VISIT_ID],Visits[[#This Row],[VISIT_ID]]))</f>
        <v/>
      </c>
      <c r="X71" s="20">
        <f>IFERROR((Visits[[#This Row],[SCH_END]]-Visits[[#This Row],[SCH_START]])*24,"")</f>
        <v/>
      </c>
      <c r="Y71" s="20">
        <f>IFERROR((Visits[[#This Row],[ACT_END]]-Visits[[#This Row],[ACT_START]])*24,"")</f>
        <v/>
      </c>
      <c r="Z71" s="37">
        <f>IFERROR(Visits[[#This Row],[INVOICE_PRICE]]*Parameters!$B$2+Parameters!$B$3,"")</f>
        <v/>
      </c>
      <c r="AA71" s="39">
        <f>IFERROR((Parameters!$B$6/Parameters!$C$6)*Visits[[#This Row],[EXP_DURATION]],"")</f>
        <v/>
      </c>
      <c r="AB71" s="39">
        <f>IFERROR((Parameters!$B$6/Parameters!$C$6)*Visits[[#This Row],[ACT_DURATION]],"")</f>
        <v/>
      </c>
      <c r="AC71" s="37">
        <f>IF(Visits[[#This Row],[VISIT_ID]]="","",Parameters!$B$7/Parameters!$C$7)</f>
        <v/>
      </c>
      <c r="AD71" s="38" t="n"/>
      <c r="AE71" s="37">
        <f t="array" ref="AE71">IFERROR(Visits[[#This Row],[EXP_DURATION]]*Table6[Average],"")</f>
        <v/>
      </c>
      <c r="AF71" s="39">
        <f>IFERROR(IF(Visits[[#This Row],[VISIT_ID]]="","",SUMIF(Table3[VISIT_ID],Visits[[#This Row],[VISIT_ID]],Table3[TOTAL_COST])),"")</f>
        <v/>
      </c>
    </row>
    <row r="72">
      <c r="A72" s="30">
        <f>IF(J_A_visits!A72="","",J_A_visits!A72)</f>
        <v/>
      </c>
      <c r="B72" s="30">
        <f t="array" ref="B72">IFERROR(VLOOKUP(Visits[[#This Row],[VISIT_ID]],J_A_visits!A:O,COLUMN(J_A_visits!B:B),0),"")</f>
        <v/>
      </c>
      <c r="C72" s="30">
        <f t="array" ref="C72">IFERROR(VLOOKUP(Visits[[#This Row],[VISIT_ID]],J_A_visits!A:O,COLUMN(J_A_visits!C:C),0),"")</f>
        <v/>
      </c>
      <c r="D72" s="30">
        <f t="array" ref="D72">IFERROR(VLOOKUP(Visits[[#This Row],[VISIT_ID]],J_A_visits!A:O,COLUMN(J_A_visits!D:D),0),"")</f>
        <v/>
      </c>
      <c r="E72" s="6">
        <f t="array" ref="E72">IFERROR(DATEVALUE(LEFT(VLOOKUP(Visits[[#This Row],[VISIT_ID]],J_A_visits!A:O,COLUMN(J_A_visits!E:E),0),10)),"")</f>
        <v/>
      </c>
      <c r="F72" s="6">
        <f>IFERROR(TEXT(Visits[[#This Row],[DATE]],"YYYY-MM"),"")</f>
        <v/>
      </c>
      <c r="G72" s="6">
        <f t="array" ref="G72">IFERROR(VLOOKUP(Visits[[#This Row],[VISIT_ID]],J_A_visits!A:P,COLUMN(J_A_visits!P:P),0),"")</f>
        <v/>
      </c>
      <c r="H72" s="6">
        <f t="array" ref="H72">IFERROR(VLOOKUP(Visits[[#This Row],[VISIT_ID]],J_A_visits!A:Q,COLUMN(J_A_visits!Q:Q),0),"")</f>
        <v/>
      </c>
      <c r="I72" s="30">
        <f t="array" ref="I72">IFERROR(VLOOKUP(Visits[[#This Row],[VISIT_ID]],J_A_visits!$A:$O,COLUMN(J_A_visits!G:G),0),"")</f>
        <v/>
      </c>
      <c r="J72" s="37">
        <f t="array" ref="J72">IFERROR(VLOOKUP(Visits[[#This Row],[VISIT_ID]],J_A_visits!$A:$O,COLUMN(J_A_visits!H:H),0),"")</f>
        <v/>
      </c>
      <c r="K72" s="30">
        <f t="array" ref="K72">IFERROR(VLOOKUP(Visits[[#This Row],[VISIT_ID]],J_A_visits!$A:$O,COLUMN(J_A_visits!I:I),0),"")</f>
        <v/>
      </c>
      <c r="L72" s="37">
        <f t="array" ref="L72">IFERROR(VLOOKUP(Visits[[#This Row],[VISIT_ID]],J_A_visits!$A:$O,COLUMN(J_A_visits!J:J),0),"")</f>
        <v/>
      </c>
      <c r="M72" s="37">
        <f t="array" ref="M72">IFERROR(VLOOKUP(Visits[[#This Row],[VISIT_ID]],J_A_visits!$A:$O,COLUMN(J_A_visits!K:K),0),"")</f>
        <v/>
      </c>
      <c r="N72" s="37">
        <f t="array" ref="N72">IFERROR(VLOOKUP(Visits[[#This Row],[VISIT_ID]],J_A_visits!$A:$O,COLUMN(J_A_visits!L:L),0),"")</f>
        <v/>
      </c>
      <c r="O72" s="37">
        <f t="array" ref="O72">IFERROR(VLOOKUP(Visits[[#This Row],[VISIT_ID]],J_A_visits!$A:$O,COLUMN(J_A_visits!M:M),0),"")</f>
        <v/>
      </c>
      <c r="P72" s="37">
        <f>IFERROR(1-(Visits[[#This Row],[QUOTE_PRICE]]/Visits[[#This Row],[INITIAL_PRICE]]),"")</f>
        <v/>
      </c>
      <c r="Q72" s="36">
        <f t="array" ref="Q72">IFERROR(VLOOKUP(Visits[[#This Row],[VISIT_ID]],J_A_visits!$A:$O,COLUMN(J_A_visits!N:N),0),"")</f>
        <v/>
      </c>
      <c r="R72" s="30">
        <f t="array" ref="R72">IFERROR(VLOOKUP(Visits[[#This Row],[VISIT_ID]],J_A_visits!$A:$O,COLUMN(J_A_visits!N:N),0),"")</f>
        <v/>
      </c>
      <c r="S72" s="30">
        <f>IF(Visits[[#This Row],[VISIT_ID]]="","",COUNTIF(Table3[VISIT_ID],Visits[[#This Row],[VISIT_ID]]))</f>
        <v/>
      </c>
      <c r="T72" s="38">
        <f t="array" ref="T72">IFERROR(TIMEVALUE(MID(VLOOKUP(Visits[[#This Row],[VISIT_ID]],J_A_visits!A:O,COLUMN(J_A_visits!E:E),0),12,8))-(7/24),"")</f>
        <v/>
      </c>
      <c r="U72" s="38">
        <f t="array" ref="U72">IFERROR(
    MOD(TIMEVALUE(MID(VLOOKUP(Visits[[#This Row],[VISIT_ID]],J_A_visits!A:O,COLUMN(J_A_visits!F:F),0),12,8)) - (7/24), 1),
"")</f>
        <v/>
      </c>
      <c r="V72" s="38">
        <f>IF(_xlfn.MINIFS(Table3[CLOCK_IN],Table3[VISIT_ID],Visits[[#This Row],[VISIT_ID]])=0,"",_xlfn.MINIFS(Table3[CLOCK_IN],Table3[VISIT_ID],Visits[[#This Row],[VISIT_ID]]))</f>
        <v/>
      </c>
      <c r="W72" s="38">
        <f>IF(_xlfn.MAXIFS(Table3[CLOCK_OUT],Table3[VISIT_ID],Visits[[#This Row],[VISIT_ID]])=0,"",_xlfn.MAXIFS(Table3[CLOCK_OUT],Table3[VISIT_ID],Visits[[#This Row],[VISIT_ID]]))</f>
        <v/>
      </c>
      <c r="X72" s="20">
        <f>IFERROR((Visits[[#This Row],[SCH_END]]-Visits[[#This Row],[SCH_START]])*24,"")</f>
        <v/>
      </c>
      <c r="Y72" s="20">
        <f>IFERROR((Visits[[#This Row],[ACT_END]]-Visits[[#This Row],[ACT_START]])*24,"")</f>
        <v/>
      </c>
      <c r="Z72" s="37">
        <f>IFERROR(Visits[[#This Row],[INVOICE_PRICE]]*Parameters!$B$2+Parameters!$B$3,"")</f>
        <v/>
      </c>
      <c r="AA72" s="39">
        <f>IFERROR((Parameters!$B$6/Parameters!$C$6)*Visits[[#This Row],[EXP_DURATION]],"")</f>
        <v/>
      </c>
      <c r="AB72" s="39">
        <f>IFERROR((Parameters!$B$6/Parameters!$C$6)*Visits[[#This Row],[ACT_DURATION]],"")</f>
        <v/>
      </c>
      <c r="AC72" s="37">
        <f>IF(Visits[[#This Row],[VISIT_ID]]="","",Parameters!$B$7/Parameters!$C$7)</f>
        <v/>
      </c>
      <c r="AD72" s="38" t="n"/>
      <c r="AE72" s="37">
        <f t="array" ref="AE72">IFERROR(Visits[[#This Row],[EXP_DURATION]]*Table6[Average],"")</f>
        <v/>
      </c>
      <c r="AF72" s="39">
        <f>IFERROR(IF(Visits[[#This Row],[VISIT_ID]]="","",SUMIF(Table3[VISIT_ID],Visits[[#This Row],[VISIT_ID]],Table3[TOTAL_COST])),"")</f>
        <v/>
      </c>
    </row>
    <row r="73">
      <c r="A73" s="30">
        <f>IF(J_A_visits!A73="","",J_A_visits!A73)</f>
        <v/>
      </c>
      <c r="B73" s="30">
        <f t="array" ref="B73">IFERROR(VLOOKUP(Visits[[#This Row],[VISIT_ID]],J_A_visits!A:O,COLUMN(J_A_visits!B:B),0),"")</f>
        <v/>
      </c>
      <c r="C73" s="30">
        <f t="array" ref="C73">IFERROR(VLOOKUP(Visits[[#This Row],[VISIT_ID]],J_A_visits!A:O,COLUMN(J_A_visits!C:C),0),"")</f>
        <v/>
      </c>
      <c r="D73" s="30">
        <f t="array" ref="D73">IFERROR(VLOOKUP(Visits[[#This Row],[VISIT_ID]],J_A_visits!A:O,COLUMN(J_A_visits!D:D),0),"")</f>
        <v/>
      </c>
      <c r="E73" s="6">
        <f t="array" ref="E73">IFERROR(DATEVALUE(LEFT(VLOOKUP(Visits[[#This Row],[VISIT_ID]],J_A_visits!A:O,COLUMN(J_A_visits!E:E),0),10)),"")</f>
        <v/>
      </c>
      <c r="F73" s="6">
        <f>IFERROR(TEXT(Visits[[#This Row],[DATE]],"YYYY-MM"),"")</f>
        <v/>
      </c>
      <c r="G73" s="6">
        <f t="array" ref="G73">IFERROR(VLOOKUP(Visits[[#This Row],[VISIT_ID]],J_A_visits!A:P,COLUMN(J_A_visits!P:P),0),"")</f>
        <v/>
      </c>
      <c r="H73" s="6">
        <f t="array" ref="H73">IFERROR(VLOOKUP(Visits[[#This Row],[VISIT_ID]],J_A_visits!A:Q,COLUMN(J_A_visits!Q:Q),0),"")</f>
        <v/>
      </c>
      <c r="I73" s="30">
        <f t="array" ref="I73">IFERROR(VLOOKUP(Visits[[#This Row],[VISIT_ID]],J_A_visits!$A:$O,COLUMN(J_A_visits!G:G),0),"")</f>
        <v/>
      </c>
      <c r="J73" s="37">
        <f t="array" ref="J73">IFERROR(VLOOKUP(Visits[[#This Row],[VISIT_ID]],J_A_visits!$A:$O,COLUMN(J_A_visits!H:H),0),"")</f>
        <v/>
      </c>
      <c r="K73" s="30">
        <f t="array" ref="K73">IFERROR(VLOOKUP(Visits[[#This Row],[VISIT_ID]],J_A_visits!$A:$O,COLUMN(J_A_visits!I:I),0),"")</f>
        <v/>
      </c>
      <c r="L73" s="37">
        <f t="array" ref="L73">IFERROR(VLOOKUP(Visits[[#This Row],[VISIT_ID]],J_A_visits!$A:$O,COLUMN(J_A_visits!J:J),0),"")</f>
        <v/>
      </c>
      <c r="M73" s="37">
        <f t="array" ref="M73">IFERROR(VLOOKUP(Visits[[#This Row],[VISIT_ID]],J_A_visits!$A:$O,COLUMN(J_A_visits!K:K),0),"")</f>
        <v/>
      </c>
      <c r="N73" s="37">
        <f t="array" ref="N73">IFERROR(VLOOKUP(Visits[[#This Row],[VISIT_ID]],J_A_visits!$A:$O,COLUMN(J_A_visits!L:L),0),"")</f>
        <v/>
      </c>
      <c r="O73" s="37">
        <f t="array" ref="O73">IFERROR(VLOOKUP(Visits[[#This Row],[VISIT_ID]],J_A_visits!$A:$O,COLUMN(J_A_visits!M:M),0),"")</f>
        <v/>
      </c>
      <c r="P73" s="37">
        <f>IFERROR(1-(Visits[[#This Row],[QUOTE_PRICE]]/Visits[[#This Row],[INITIAL_PRICE]]),"")</f>
        <v/>
      </c>
      <c r="Q73" s="36">
        <f t="array" ref="Q73">IFERROR(VLOOKUP(Visits[[#This Row],[VISIT_ID]],J_A_visits!$A:$O,COLUMN(J_A_visits!N:N),0),"")</f>
        <v/>
      </c>
      <c r="R73" s="30">
        <f t="array" ref="R73">IFERROR(VLOOKUP(Visits[[#This Row],[VISIT_ID]],J_A_visits!$A:$O,COLUMN(J_A_visits!N:N),0),"")</f>
        <v/>
      </c>
      <c r="S73" s="30">
        <f>IF(Visits[[#This Row],[VISIT_ID]]="","",COUNTIF(Table3[VISIT_ID],Visits[[#This Row],[VISIT_ID]]))</f>
        <v/>
      </c>
      <c r="T73" s="38">
        <f t="array" ref="T73">IFERROR(TIMEVALUE(MID(VLOOKUP(Visits[[#This Row],[VISIT_ID]],J_A_visits!A:O,COLUMN(J_A_visits!E:E),0),12,8))-(7/24),"")</f>
        <v/>
      </c>
      <c r="U73" s="38">
        <f t="array" ref="U73">IFERROR(
    MOD(TIMEVALUE(MID(VLOOKUP(Visits[[#This Row],[VISIT_ID]],J_A_visits!A:O,COLUMN(J_A_visits!F:F),0),12,8)) - (7/24), 1),
"")</f>
        <v/>
      </c>
      <c r="V73" s="38">
        <f>IF(_xlfn.MINIFS(Table3[CLOCK_IN],Table3[VISIT_ID],Visits[[#This Row],[VISIT_ID]])=0,"",_xlfn.MINIFS(Table3[CLOCK_IN],Table3[VISIT_ID],Visits[[#This Row],[VISIT_ID]]))</f>
        <v/>
      </c>
      <c r="W73" s="38">
        <f>IF(_xlfn.MAXIFS(Table3[CLOCK_OUT],Table3[VISIT_ID],Visits[[#This Row],[VISIT_ID]])=0,"",_xlfn.MAXIFS(Table3[CLOCK_OUT],Table3[VISIT_ID],Visits[[#This Row],[VISIT_ID]]))</f>
        <v/>
      </c>
      <c r="X73" s="20">
        <f>IFERROR((Visits[[#This Row],[SCH_END]]-Visits[[#This Row],[SCH_START]])*24,"")</f>
        <v/>
      </c>
      <c r="Y73" s="20">
        <f>IFERROR((Visits[[#This Row],[ACT_END]]-Visits[[#This Row],[ACT_START]])*24,"")</f>
        <v/>
      </c>
      <c r="Z73" s="37">
        <f>IFERROR(Visits[[#This Row],[INVOICE_PRICE]]*Parameters!$B$2+Parameters!$B$3,"")</f>
        <v/>
      </c>
      <c r="AA73" s="39">
        <f>IFERROR((Parameters!$B$6/Parameters!$C$6)*Visits[[#This Row],[EXP_DURATION]],"")</f>
        <v/>
      </c>
      <c r="AB73" s="39">
        <f>IFERROR((Parameters!$B$6/Parameters!$C$6)*Visits[[#This Row],[ACT_DURATION]],"")</f>
        <v/>
      </c>
      <c r="AC73" s="37">
        <f>IF(Visits[[#This Row],[VISIT_ID]]="","",Parameters!$B$7/Parameters!$C$7)</f>
        <v/>
      </c>
      <c r="AD73" s="38" t="n"/>
      <c r="AE73" s="37">
        <f t="array" ref="AE73">IFERROR(Visits[[#This Row],[EXP_DURATION]]*Table6[Average],"")</f>
        <v/>
      </c>
      <c r="AF73" s="39">
        <f>IFERROR(IF(Visits[[#This Row],[VISIT_ID]]="","",SUMIF(Table3[VISIT_ID],Visits[[#This Row],[VISIT_ID]],Table3[TOTAL_COST])),"")</f>
        <v/>
      </c>
    </row>
    <row r="74">
      <c r="A74" s="30">
        <f>IF(J_A_visits!A74="","",J_A_visits!A74)</f>
        <v/>
      </c>
      <c r="B74" s="30">
        <f t="array" ref="B74">IFERROR(VLOOKUP(Visits[[#This Row],[VISIT_ID]],J_A_visits!A:O,COLUMN(J_A_visits!B:B),0),"")</f>
        <v/>
      </c>
      <c r="C74" s="30">
        <f t="array" ref="C74">IFERROR(VLOOKUP(Visits[[#This Row],[VISIT_ID]],J_A_visits!A:O,COLUMN(J_A_visits!C:C),0),"")</f>
        <v/>
      </c>
      <c r="D74" s="30">
        <f t="array" ref="D74">IFERROR(VLOOKUP(Visits[[#This Row],[VISIT_ID]],J_A_visits!A:O,COLUMN(J_A_visits!D:D),0),"")</f>
        <v/>
      </c>
      <c r="E74" s="6">
        <f t="array" ref="E74">IFERROR(DATEVALUE(LEFT(VLOOKUP(Visits[[#This Row],[VISIT_ID]],J_A_visits!A:O,COLUMN(J_A_visits!E:E),0),10)),"")</f>
        <v/>
      </c>
      <c r="F74" s="6">
        <f>IFERROR(TEXT(Visits[[#This Row],[DATE]],"YYYY-MM"),"")</f>
        <v/>
      </c>
      <c r="G74" s="6">
        <f t="array" ref="G74">IFERROR(VLOOKUP(Visits[[#This Row],[VISIT_ID]],J_A_visits!A:P,COLUMN(J_A_visits!P:P),0),"")</f>
        <v/>
      </c>
      <c r="H74" s="6">
        <f t="array" ref="H74">IFERROR(VLOOKUP(Visits[[#This Row],[VISIT_ID]],J_A_visits!A:Q,COLUMN(J_A_visits!Q:Q),0),"")</f>
        <v/>
      </c>
      <c r="I74" s="30">
        <f t="array" ref="I74">IFERROR(VLOOKUP(Visits[[#This Row],[VISIT_ID]],J_A_visits!$A:$O,COLUMN(J_A_visits!G:G),0),"")</f>
        <v/>
      </c>
      <c r="J74" s="37">
        <f t="array" ref="J74">IFERROR(VLOOKUP(Visits[[#This Row],[VISIT_ID]],J_A_visits!$A:$O,COLUMN(J_A_visits!H:H),0),"")</f>
        <v/>
      </c>
      <c r="K74" s="30">
        <f t="array" ref="K74">IFERROR(VLOOKUP(Visits[[#This Row],[VISIT_ID]],J_A_visits!$A:$O,COLUMN(J_A_visits!I:I),0),"")</f>
        <v/>
      </c>
      <c r="L74" s="37">
        <f t="array" ref="L74">IFERROR(VLOOKUP(Visits[[#This Row],[VISIT_ID]],J_A_visits!$A:$O,COLUMN(J_A_visits!J:J),0),"")</f>
        <v/>
      </c>
      <c r="M74" s="37">
        <f t="array" ref="M74">IFERROR(VLOOKUP(Visits[[#This Row],[VISIT_ID]],J_A_visits!$A:$O,COLUMN(J_A_visits!K:K),0),"")</f>
        <v/>
      </c>
      <c r="N74" s="37">
        <f t="array" ref="N74">IFERROR(VLOOKUP(Visits[[#This Row],[VISIT_ID]],J_A_visits!$A:$O,COLUMN(J_A_visits!L:L),0),"")</f>
        <v/>
      </c>
      <c r="O74" s="37">
        <f t="array" ref="O74">IFERROR(VLOOKUP(Visits[[#This Row],[VISIT_ID]],J_A_visits!$A:$O,COLUMN(J_A_visits!M:M),0),"")</f>
        <v/>
      </c>
      <c r="P74" s="37">
        <f>IFERROR(1-(Visits[[#This Row],[QUOTE_PRICE]]/Visits[[#This Row],[INITIAL_PRICE]]),"")</f>
        <v/>
      </c>
      <c r="Q74" s="36">
        <f t="array" ref="Q74">IFERROR(VLOOKUP(Visits[[#This Row],[VISIT_ID]],J_A_visits!$A:$O,COLUMN(J_A_visits!N:N),0),"")</f>
        <v/>
      </c>
      <c r="R74" s="30">
        <f t="array" ref="R74">IFERROR(VLOOKUP(Visits[[#This Row],[VISIT_ID]],J_A_visits!$A:$O,COLUMN(J_A_visits!N:N),0),"")</f>
        <v/>
      </c>
      <c r="S74" s="30">
        <f>IF(Visits[[#This Row],[VISIT_ID]]="","",COUNTIF(Table3[VISIT_ID],Visits[[#This Row],[VISIT_ID]]))</f>
        <v/>
      </c>
      <c r="T74" s="38">
        <f t="array" ref="T74">IFERROR(TIMEVALUE(MID(VLOOKUP(Visits[[#This Row],[VISIT_ID]],J_A_visits!A:O,COLUMN(J_A_visits!E:E),0),12,8))-(7/24),"")</f>
        <v/>
      </c>
      <c r="U74" s="38">
        <f t="array" ref="U74">IFERROR(
    MOD(TIMEVALUE(MID(VLOOKUP(Visits[[#This Row],[VISIT_ID]],J_A_visits!A:O,COLUMN(J_A_visits!F:F),0),12,8)) - (7/24), 1),
"")</f>
        <v/>
      </c>
      <c r="V74" s="38">
        <f>IF(_xlfn.MINIFS(Table3[CLOCK_IN],Table3[VISIT_ID],Visits[[#This Row],[VISIT_ID]])=0,"",_xlfn.MINIFS(Table3[CLOCK_IN],Table3[VISIT_ID],Visits[[#This Row],[VISIT_ID]]))</f>
        <v/>
      </c>
      <c r="W74" s="38">
        <f>IF(_xlfn.MAXIFS(Table3[CLOCK_OUT],Table3[VISIT_ID],Visits[[#This Row],[VISIT_ID]])=0,"",_xlfn.MAXIFS(Table3[CLOCK_OUT],Table3[VISIT_ID],Visits[[#This Row],[VISIT_ID]]))</f>
        <v/>
      </c>
      <c r="X74" s="20">
        <f>IFERROR((Visits[[#This Row],[SCH_END]]-Visits[[#This Row],[SCH_START]])*24,"")</f>
        <v/>
      </c>
      <c r="Y74" s="20">
        <f>IFERROR((Visits[[#This Row],[ACT_END]]-Visits[[#This Row],[ACT_START]])*24,"")</f>
        <v/>
      </c>
      <c r="Z74" s="37">
        <f>IFERROR(Visits[[#This Row],[INVOICE_PRICE]]*Parameters!$B$2+Parameters!$B$3,"")</f>
        <v/>
      </c>
      <c r="AA74" s="39">
        <f>IFERROR((Parameters!$B$6/Parameters!$C$6)*Visits[[#This Row],[EXP_DURATION]],"")</f>
        <v/>
      </c>
      <c r="AB74" s="39">
        <f>IFERROR((Parameters!$B$6/Parameters!$C$6)*Visits[[#This Row],[ACT_DURATION]],"")</f>
        <v/>
      </c>
      <c r="AC74" s="37">
        <f>IF(Visits[[#This Row],[VISIT_ID]]="","",Parameters!$B$7/Parameters!$C$7)</f>
        <v/>
      </c>
      <c r="AD74" s="38" t="n"/>
      <c r="AE74" s="37">
        <f t="array" ref="AE74">IFERROR(Visits[[#This Row],[EXP_DURATION]]*Table6[Average],"")</f>
        <v/>
      </c>
      <c r="AF74" s="39">
        <f>IFERROR(IF(Visits[[#This Row],[VISIT_ID]]="","",SUMIF(Table3[VISIT_ID],Visits[[#This Row],[VISIT_ID]],Table3[TOTAL_COST])),"")</f>
        <v/>
      </c>
    </row>
    <row r="75">
      <c r="A75" s="30">
        <f>IF(J_A_visits!A75="","",J_A_visits!A75)</f>
        <v/>
      </c>
      <c r="B75" s="30">
        <f t="array" ref="B75">IFERROR(VLOOKUP(Visits[[#This Row],[VISIT_ID]],J_A_visits!A:O,COLUMN(J_A_visits!B:B),0),"")</f>
        <v/>
      </c>
      <c r="C75" s="30">
        <f t="array" ref="C75">IFERROR(VLOOKUP(Visits[[#This Row],[VISIT_ID]],J_A_visits!A:O,COLUMN(J_A_visits!C:C),0),"")</f>
        <v/>
      </c>
      <c r="D75" s="30">
        <f t="array" ref="D75">IFERROR(VLOOKUP(Visits[[#This Row],[VISIT_ID]],J_A_visits!A:O,COLUMN(J_A_visits!D:D),0),"")</f>
        <v/>
      </c>
      <c r="E75" s="6">
        <f t="array" ref="E75">IFERROR(DATEVALUE(LEFT(VLOOKUP(Visits[[#This Row],[VISIT_ID]],J_A_visits!A:O,COLUMN(J_A_visits!E:E),0),10)),"")</f>
        <v/>
      </c>
      <c r="F75" s="6">
        <f>IFERROR(TEXT(Visits[[#This Row],[DATE]],"YYYY-MM"),"")</f>
        <v/>
      </c>
      <c r="G75" s="6">
        <f t="array" ref="G75">IFERROR(VLOOKUP(Visits[[#This Row],[VISIT_ID]],J_A_visits!A:P,COLUMN(J_A_visits!P:P),0),"")</f>
        <v/>
      </c>
      <c r="H75" s="6">
        <f t="array" ref="H75">IFERROR(VLOOKUP(Visits[[#This Row],[VISIT_ID]],J_A_visits!A:Q,COLUMN(J_A_visits!Q:Q),0),"")</f>
        <v/>
      </c>
      <c r="I75" s="30">
        <f t="array" ref="I75">IFERROR(VLOOKUP(Visits[[#This Row],[VISIT_ID]],J_A_visits!$A:$O,COLUMN(J_A_visits!G:G),0),"")</f>
        <v/>
      </c>
      <c r="J75" s="37">
        <f t="array" ref="J75">IFERROR(VLOOKUP(Visits[[#This Row],[VISIT_ID]],J_A_visits!$A:$O,COLUMN(J_A_visits!H:H),0),"")</f>
        <v/>
      </c>
      <c r="K75" s="30">
        <f t="array" ref="K75">IFERROR(VLOOKUP(Visits[[#This Row],[VISIT_ID]],J_A_visits!$A:$O,COLUMN(J_A_visits!I:I),0),"")</f>
        <v/>
      </c>
      <c r="L75" s="37">
        <f t="array" ref="L75">IFERROR(VLOOKUP(Visits[[#This Row],[VISIT_ID]],J_A_visits!$A:$O,COLUMN(J_A_visits!J:J),0),"")</f>
        <v/>
      </c>
      <c r="M75" s="37">
        <f t="array" ref="M75">IFERROR(VLOOKUP(Visits[[#This Row],[VISIT_ID]],J_A_visits!$A:$O,COLUMN(J_A_visits!K:K),0),"")</f>
        <v/>
      </c>
      <c r="N75" s="37">
        <f t="array" ref="N75">IFERROR(VLOOKUP(Visits[[#This Row],[VISIT_ID]],J_A_visits!$A:$O,COLUMN(J_A_visits!L:L),0),"")</f>
        <v/>
      </c>
      <c r="O75" s="37">
        <f t="array" ref="O75">IFERROR(VLOOKUP(Visits[[#This Row],[VISIT_ID]],J_A_visits!$A:$O,COLUMN(J_A_visits!M:M),0),"")</f>
        <v/>
      </c>
      <c r="P75" s="37">
        <f>IFERROR(1-(Visits[[#This Row],[QUOTE_PRICE]]/Visits[[#This Row],[INITIAL_PRICE]]),"")</f>
        <v/>
      </c>
      <c r="Q75" s="36">
        <f t="array" ref="Q75">IFERROR(VLOOKUP(Visits[[#This Row],[VISIT_ID]],J_A_visits!$A:$O,COLUMN(J_A_visits!N:N),0),"")</f>
        <v/>
      </c>
      <c r="R75" s="30">
        <f t="array" ref="R75">IFERROR(VLOOKUP(Visits[[#This Row],[VISIT_ID]],J_A_visits!$A:$O,COLUMN(J_A_visits!N:N),0),"")</f>
        <v/>
      </c>
      <c r="S75" s="30">
        <f>IF(Visits[[#This Row],[VISIT_ID]]="","",COUNTIF(Table3[VISIT_ID],Visits[[#This Row],[VISIT_ID]]))</f>
        <v/>
      </c>
      <c r="T75" s="38">
        <f t="array" ref="T75">IFERROR(TIMEVALUE(MID(VLOOKUP(Visits[[#This Row],[VISIT_ID]],J_A_visits!A:O,COLUMN(J_A_visits!E:E),0),12,8))-(7/24),"")</f>
        <v/>
      </c>
      <c r="U75" s="38">
        <f t="array" ref="U75">IFERROR(
    MOD(TIMEVALUE(MID(VLOOKUP(Visits[[#This Row],[VISIT_ID]],J_A_visits!A:O,COLUMN(J_A_visits!F:F),0),12,8)) - (7/24), 1),
"")</f>
        <v/>
      </c>
      <c r="V75" s="38">
        <f>IF(_xlfn.MINIFS(Table3[CLOCK_IN],Table3[VISIT_ID],Visits[[#This Row],[VISIT_ID]])=0,"",_xlfn.MINIFS(Table3[CLOCK_IN],Table3[VISIT_ID],Visits[[#This Row],[VISIT_ID]]))</f>
        <v/>
      </c>
      <c r="W75" s="38">
        <f>IF(_xlfn.MAXIFS(Table3[CLOCK_OUT],Table3[VISIT_ID],Visits[[#This Row],[VISIT_ID]])=0,"",_xlfn.MAXIFS(Table3[CLOCK_OUT],Table3[VISIT_ID],Visits[[#This Row],[VISIT_ID]]))</f>
        <v/>
      </c>
      <c r="X75" s="20">
        <f>IFERROR((Visits[[#This Row],[SCH_END]]-Visits[[#This Row],[SCH_START]])*24,"")</f>
        <v/>
      </c>
      <c r="Y75" s="20">
        <f>IFERROR((Visits[[#This Row],[ACT_END]]-Visits[[#This Row],[ACT_START]])*24,"")</f>
        <v/>
      </c>
      <c r="Z75" s="37">
        <f>IFERROR(Visits[[#This Row],[INVOICE_PRICE]]*Parameters!$B$2+Parameters!$B$3,"")</f>
        <v/>
      </c>
      <c r="AA75" s="39">
        <f>IFERROR((Parameters!$B$6/Parameters!$C$6)*Visits[[#This Row],[EXP_DURATION]],"")</f>
        <v/>
      </c>
      <c r="AB75" s="39">
        <f>IFERROR((Parameters!$B$6/Parameters!$C$6)*Visits[[#This Row],[ACT_DURATION]],"")</f>
        <v/>
      </c>
      <c r="AC75" s="37">
        <f>IF(Visits[[#This Row],[VISIT_ID]]="","",Parameters!$B$7/Parameters!$C$7)</f>
        <v/>
      </c>
      <c r="AD75" s="38" t="n"/>
      <c r="AE75" s="37">
        <f t="array" ref="AE75">IFERROR(Visits[[#This Row],[EXP_DURATION]]*Table6[Average],"")</f>
        <v/>
      </c>
      <c r="AF75" s="39">
        <f>IFERROR(IF(Visits[[#This Row],[VISIT_ID]]="","",SUMIF(Table3[VISIT_ID],Visits[[#This Row],[VISIT_ID]],Table3[TOTAL_COST])),"")</f>
        <v/>
      </c>
    </row>
    <row r="76">
      <c r="A76" s="30">
        <f>IF(J_A_visits!A76="","",J_A_visits!A76)</f>
        <v/>
      </c>
      <c r="B76" s="30">
        <f t="array" ref="B76">IFERROR(VLOOKUP(Visits[[#This Row],[VISIT_ID]],J_A_visits!A:O,COLUMN(J_A_visits!B:B),0),"")</f>
        <v/>
      </c>
      <c r="C76" s="30">
        <f t="array" ref="C76">IFERROR(VLOOKUP(Visits[[#This Row],[VISIT_ID]],J_A_visits!A:O,COLUMN(J_A_visits!C:C),0),"")</f>
        <v/>
      </c>
      <c r="D76" s="30">
        <f t="array" ref="D76">IFERROR(VLOOKUP(Visits[[#This Row],[VISIT_ID]],J_A_visits!A:O,COLUMN(J_A_visits!D:D),0),"")</f>
        <v/>
      </c>
      <c r="E76" s="6">
        <f t="array" ref="E76">IFERROR(DATEVALUE(LEFT(VLOOKUP(Visits[[#This Row],[VISIT_ID]],J_A_visits!A:O,COLUMN(J_A_visits!E:E),0),10)),"")</f>
        <v/>
      </c>
      <c r="F76" s="6">
        <f>IFERROR(TEXT(Visits[[#This Row],[DATE]],"YYYY-MM"),"")</f>
        <v/>
      </c>
      <c r="G76" s="6">
        <f t="array" ref="G76">IFERROR(VLOOKUP(Visits[[#This Row],[VISIT_ID]],J_A_visits!A:P,COLUMN(J_A_visits!P:P),0),"")</f>
        <v/>
      </c>
      <c r="H76" s="6">
        <f t="array" ref="H76">IFERROR(VLOOKUP(Visits[[#This Row],[VISIT_ID]],J_A_visits!A:Q,COLUMN(J_A_visits!Q:Q),0),"")</f>
        <v/>
      </c>
      <c r="I76" s="30">
        <f t="array" ref="I76">IFERROR(VLOOKUP(Visits[[#This Row],[VISIT_ID]],J_A_visits!$A:$O,COLUMN(J_A_visits!G:G),0),"")</f>
        <v/>
      </c>
      <c r="J76" s="37">
        <f t="array" ref="J76">IFERROR(VLOOKUP(Visits[[#This Row],[VISIT_ID]],J_A_visits!$A:$O,COLUMN(J_A_visits!H:H),0),"")</f>
        <v/>
      </c>
      <c r="K76" s="30">
        <f t="array" ref="K76">IFERROR(VLOOKUP(Visits[[#This Row],[VISIT_ID]],J_A_visits!$A:$O,COLUMN(J_A_visits!I:I),0),"")</f>
        <v/>
      </c>
      <c r="L76" s="37">
        <f t="array" ref="L76">IFERROR(VLOOKUP(Visits[[#This Row],[VISIT_ID]],J_A_visits!$A:$O,COLUMN(J_A_visits!J:J),0),"")</f>
        <v/>
      </c>
      <c r="M76" s="37">
        <f t="array" ref="M76">IFERROR(VLOOKUP(Visits[[#This Row],[VISIT_ID]],J_A_visits!$A:$O,COLUMN(J_A_visits!K:K),0),"")</f>
        <v/>
      </c>
      <c r="N76" s="37">
        <f t="array" ref="N76">IFERROR(VLOOKUP(Visits[[#This Row],[VISIT_ID]],J_A_visits!$A:$O,COLUMN(J_A_visits!L:L),0),"")</f>
        <v/>
      </c>
      <c r="O76" s="37">
        <f t="array" ref="O76">IFERROR(VLOOKUP(Visits[[#This Row],[VISIT_ID]],J_A_visits!$A:$O,COLUMN(J_A_visits!M:M),0),"")</f>
        <v/>
      </c>
      <c r="P76" s="37">
        <f>IFERROR(1-(Visits[[#This Row],[QUOTE_PRICE]]/Visits[[#This Row],[INITIAL_PRICE]]),"")</f>
        <v/>
      </c>
      <c r="Q76" s="36">
        <f t="array" ref="Q76">IFERROR(VLOOKUP(Visits[[#This Row],[VISIT_ID]],J_A_visits!$A:$O,COLUMN(J_A_visits!N:N),0),"")</f>
        <v/>
      </c>
      <c r="R76" s="30">
        <f t="array" ref="R76">IFERROR(VLOOKUP(Visits[[#This Row],[VISIT_ID]],J_A_visits!$A:$O,COLUMN(J_A_visits!N:N),0),"")</f>
        <v/>
      </c>
      <c r="S76" s="30">
        <f>IF(Visits[[#This Row],[VISIT_ID]]="","",COUNTIF(Table3[VISIT_ID],Visits[[#This Row],[VISIT_ID]]))</f>
        <v/>
      </c>
      <c r="T76" s="38">
        <f t="array" ref="T76">IFERROR(TIMEVALUE(MID(VLOOKUP(Visits[[#This Row],[VISIT_ID]],J_A_visits!A:O,COLUMN(J_A_visits!E:E),0),12,8))-(7/24),"")</f>
        <v/>
      </c>
      <c r="U76" s="38">
        <f t="array" ref="U76">IFERROR(
    MOD(TIMEVALUE(MID(VLOOKUP(Visits[[#This Row],[VISIT_ID]],J_A_visits!A:O,COLUMN(J_A_visits!F:F),0),12,8)) - (7/24), 1),
"")</f>
        <v/>
      </c>
      <c r="V76" s="38">
        <f>IF(_xlfn.MINIFS(Table3[CLOCK_IN],Table3[VISIT_ID],Visits[[#This Row],[VISIT_ID]])=0,"",_xlfn.MINIFS(Table3[CLOCK_IN],Table3[VISIT_ID],Visits[[#This Row],[VISIT_ID]]))</f>
        <v/>
      </c>
      <c r="W76" s="38">
        <f>IF(_xlfn.MAXIFS(Table3[CLOCK_OUT],Table3[VISIT_ID],Visits[[#This Row],[VISIT_ID]])=0,"",_xlfn.MAXIFS(Table3[CLOCK_OUT],Table3[VISIT_ID],Visits[[#This Row],[VISIT_ID]]))</f>
        <v/>
      </c>
      <c r="X76" s="20">
        <f>IFERROR((Visits[[#This Row],[SCH_END]]-Visits[[#This Row],[SCH_START]])*24,"")</f>
        <v/>
      </c>
      <c r="Y76" s="20">
        <f>IFERROR((Visits[[#This Row],[ACT_END]]-Visits[[#This Row],[ACT_START]])*24,"")</f>
        <v/>
      </c>
      <c r="Z76" s="37">
        <f>IFERROR(Visits[[#This Row],[INVOICE_PRICE]]*Parameters!$B$2+Parameters!$B$3,"")</f>
        <v/>
      </c>
      <c r="AA76" s="39">
        <f>IFERROR((Parameters!$B$6/Parameters!$C$6)*Visits[[#This Row],[EXP_DURATION]],"")</f>
        <v/>
      </c>
      <c r="AB76" s="39">
        <f>IFERROR((Parameters!$B$6/Parameters!$C$6)*Visits[[#This Row],[ACT_DURATION]],"")</f>
        <v/>
      </c>
      <c r="AC76" s="37">
        <f>IF(Visits[[#This Row],[VISIT_ID]]="","",Parameters!$B$7/Parameters!$C$7)</f>
        <v/>
      </c>
      <c r="AD76" s="38" t="n"/>
      <c r="AE76" s="37">
        <f t="array" ref="AE76">IFERROR(Visits[[#This Row],[EXP_DURATION]]*Table6[Average],"")</f>
        <v/>
      </c>
      <c r="AF76" s="39">
        <f>IFERROR(IF(Visits[[#This Row],[VISIT_ID]]="","",SUMIF(Table3[VISIT_ID],Visits[[#This Row],[VISIT_ID]],Table3[TOTAL_COST])),"")</f>
        <v/>
      </c>
    </row>
    <row r="77">
      <c r="A77" s="30">
        <f>IF(J_A_visits!A77="","",J_A_visits!A77)</f>
        <v/>
      </c>
      <c r="B77" s="30">
        <f t="array" ref="B77">IFERROR(VLOOKUP(Visits[[#This Row],[VISIT_ID]],J_A_visits!A:O,COLUMN(J_A_visits!B:B),0),"")</f>
        <v/>
      </c>
      <c r="C77" s="30">
        <f t="array" ref="C77">IFERROR(VLOOKUP(Visits[[#This Row],[VISIT_ID]],J_A_visits!A:O,COLUMN(J_A_visits!C:C),0),"")</f>
        <v/>
      </c>
      <c r="D77" s="30">
        <f t="array" ref="D77">IFERROR(VLOOKUP(Visits[[#This Row],[VISIT_ID]],J_A_visits!A:O,COLUMN(J_A_visits!D:D),0),"")</f>
        <v/>
      </c>
      <c r="E77" s="6">
        <f t="array" ref="E77">IFERROR(DATEVALUE(LEFT(VLOOKUP(Visits[[#This Row],[VISIT_ID]],J_A_visits!A:O,COLUMN(J_A_visits!E:E),0),10)),"")</f>
        <v/>
      </c>
      <c r="F77" s="6">
        <f>IFERROR(TEXT(Visits[[#This Row],[DATE]],"YYYY-MM"),"")</f>
        <v/>
      </c>
      <c r="G77" s="6">
        <f t="array" ref="G77">IFERROR(VLOOKUP(Visits[[#This Row],[VISIT_ID]],J_A_visits!A:P,COLUMN(J_A_visits!P:P),0),"")</f>
        <v/>
      </c>
      <c r="H77" s="6">
        <f t="array" ref="H77">IFERROR(VLOOKUP(Visits[[#This Row],[VISIT_ID]],J_A_visits!A:Q,COLUMN(J_A_visits!Q:Q),0),"")</f>
        <v/>
      </c>
      <c r="I77" s="30">
        <f t="array" ref="I77">IFERROR(VLOOKUP(Visits[[#This Row],[VISIT_ID]],J_A_visits!$A:$O,COLUMN(J_A_visits!G:G),0),"")</f>
        <v/>
      </c>
      <c r="J77" s="37">
        <f t="array" ref="J77">IFERROR(VLOOKUP(Visits[[#This Row],[VISIT_ID]],J_A_visits!$A:$O,COLUMN(J_A_visits!H:H),0),"")</f>
        <v/>
      </c>
      <c r="K77" s="30">
        <f t="array" ref="K77">IFERROR(VLOOKUP(Visits[[#This Row],[VISIT_ID]],J_A_visits!$A:$O,COLUMN(J_A_visits!I:I),0),"")</f>
        <v/>
      </c>
      <c r="L77" s="37">
        <f t="array" ref="L77">IFERROR(VLOOKUP(Visits[[#This Row],[VISIT_ID]],J_A_visits!$A:$O,COLUMN(J_A_visits!J:J),0),"")</f>
        <v/>
      </c>
      <c r="M77" s="37">
        <f t="array" ref="M77">IFERROR(VLOOKUP(Visits[[#This Row],[VISIT_ID]],J_A_visits!$A:$O,COLUMN(J_A_visits!K:K),0),"")</f>
        <v/>
      </c>
      <c r="N77" s="37">
        <f t="array" ref="N77">IFERROR(VLOOKUP(Visits[[#This Row],[VISIT_ID]],J_A_visits!$A:$O,COLUMN(J_A_visits!L:L),0),"")</f>
        <v/>
      </c>
      <c r="O77" s="37">
        <f t="array" ref="O77">IFERROR(VLOOKUP(Visits[[#This Row],[VISIT_ID]],J_A_visits!$A:$O,COLUMN(J_A_visits!M:M),0),"")</f>
        <v/>
      </c>
      <c r="P77" s="37">
        <f>IFERROR(1-(Visits[[#This Row],[QUOTE_PRICE]]/Visits[[#This Row],[INITIAL_PRICE]]),"")</f>
        <v/>
      </c>
      <c r="Q77" s="36">
        <f t="array" ref="Q77">IFERROR(VLOOKUP(Visits[[#This Row],[VISIT_ID]],J_A_visits!$A:$O,COLUMN(J_A_visits!N:N),0),"")</f>
        <v/>
      </c>
      <c r="R77" s="30">
        <f t="array" ref="R77">IFERROR(VLOOKUP(Visits[[#This Row],[VISIT_ID]],J_A_visits!$A:$O,COLUMN(J_A_visits!N:N),0),"")</f>
        <v/>
      </c>
      <c r="S77" s="30">
        <f>IF(Visits[[#This Row],[VISIT_ID]]="","",COUNTIF(Table3[VISIT_ID],Visits[[#This Row],[VISIT_ID]]))</f>
        <v/>
      </c>
      <c r="T77" s="38">
        <f t="array" ref="T77">IFERROR(TIMEVALUE(MID(VLOOKUP(Visits[[#This Row],[VISIT_ID]],J_A_visits!A:O,COLUMN(J_A_visits!E:E),0),12,8))-(7/24),"")</f>
        <v/>
      </c>
      <c r="U77" s="38">
        <f t="array" ref="U77">IFERROR(
    MOD(TIMEVALUE(MID(VLOOKUP(Visits[[#This Row],[VISIT_ID]],J_A_visits!A:O,COLUMN(J_A_visits!F:F),0),12,8)) - (7/24), 1),
"")</f>
        <v/>
      </c>
      <c r="V77" s="38">
        <f>IF(_xlfn.MINIFS(Table3[CLOCK_IN],Table3[VISIT_ID],Visits[[#This Row],[VISIT_ID]])=0,"",_xlfn.MINIFS(Table3[CLOCK_IN],Table3[VISIT_ID],Visits[[#This Row],[VISIT_ID]]))</f>
        <v/>
      </c>
      <c r="W77" s="38">
        <f>IF(_xlfn.MAXIFS(Table3[CLOCK_OUT],Table3[VISIT_ID],Visits[[#This Row],[VISIT_ID]])=0,"",_xlfn.MAXIFS(Table3[CLOCK_OUT],Table3[VISIT_ID],Visits[[#This Row],[VISIT_ID]]))</f>
        <v/>
      </c>
      <c r="X77" s="20">
        <f>IFERROR((Visits[[#This Row],[SCH_END]]-Visits[[#This Row],[SCH_START]])*24,"")</f>
        <v/>
      </c>
      <c r="Y77" s="20">
        <f>IFERROR((Visits[[#This Row],[ACT_END]]-Visits[[#This Row],[ACT_START]])*24,"")</f>
        <v/>
      </c>
      <c r="Z77" s="37">
        <f>IFERROR(Visits[[#This Row],[INVOICE_PRICE]]*Parameters!$B$2+Parameters!$B$3,"")</f>
        <v/>
      </c>
      <c r="AA77" s="39">
        <f>IFERROR((Parameters!$B$6/Parameters!$C$6)*Visits[[#This Row],[EXP_DURATION]],"")</f>
        <v/>
      </c>
      <c r="AB77" s="39">
        <f>IFERROR((Parameters!$B$6/Parameters!$C$6)*Visits[[#This Row],[ACT_DURATION]],"")</f>
        <v/>
      </c>
      <c r="AC77" s="37">
        <f>IF(Visits[[#This Row],[VISIT_ID]]="","",Parameters!$B$7/Parameters!$C$7)</f>
        <v/>
      </c>
      <c r="AD77" s="38" t="n"/>
      <c r="AE77" s="37">
        <f t="array" ref="AE77">IFERROR(Visits[[#This Row],[EXP_DURATION]]*Table6[Average],"")</f>
        <v/>
      </c>
      <c r="AF77" s="39">
        <f>IFERROR(IF(Visits[[#This Row],[VISIT_ID]]="","",SUMIF(Table3[VISIT_ID],Visits[[#This Row],[VISIT_ID]],Table3[TOTAL_COST])),"")</f>
        <v/>
      </c>
    </row>
    <row r="78">
      <c r="A78" s="30">
        <f>IF(J_A_visits!A78="","",J_A_visits!A78)</f>
        <v/>
      </c>
      <c r="B78" s="30">
        <f t="array" ref="B78">IFERROR(VLOOKUP(Visits[[#This Row],[VISIT_ID]],J_A_visits!A:O,COLUMN(J_A_visits!B:B),0),"")</f>
        <v/>
      </c>
      <c r="C78" s="30">
        <f t="array" ref="C78">IFERROR(VLOOKUP(Visits[[#This Row],[VISIT_ID]],J_A_visits!A:O,COLUMN(J_A_visits!C:C),0),"")</f>
        <v/>
      </c>
      <c r="D78" s="30">
        <f t="array" ref="D78">IFERROR(VLOOKUP(Visits[[#This Row],[VISIT_ID]],J_A_visits!A:O,COLUMN(J_A_visits!D:D),0),"")</f>
        <v/>
      </c>
      <c r="E78" s="6">
        <f t="array" ref="E78">IFERROR(DATEVALUE(LEFT(VLOOKUP(Visits[[#This Row],[VISIT_ID]],J_A_visits!A:O,COLUMN(J_A_visits!E:E),0),10)),"")</f>
        <v/>
      </c>
      <c r="F78" s="6">
        <f>IFERROR(TEXT(Visits[[#This Row],[DATE]],"YYYY-MM"),"")</f>
        <v/>
      </c>
      <c r="G78" s="6">
        <f t="array" ref="G78">IFERROR(VLOOKUP(Visits[[#This Row],[VISIT_ID]],J_A_visits!A:P,COLUMN(J_A_visits!P:P),0),"")</f>
        <v/>
      </c>
      <c r="H78" s="6">
        <f t="array" ref="H78">IFERROR(VLOOKUP(Visits[[#This Row],[VISIT_ID]],J_A_visits!A:Q,COLUMN(J_A_visits!Q:Q),0),"")</f>
        <v/>
      </c>
      <c r="I78" s="30">
        <f t="array" ref="I78">IFERROR(VLOOKUP(Visits[[#This Row],[VISIT_ID]],J_A_visits!$A:$O,COLUMN(J_A_visits!G:G),0),"")</f>
        <v/>
      </c>
      <c r="J78" s="37">
        <f t="array" ref="J78">IFERROR(VLOOKUP(Visits[[#This Row],[VISIT_ID]],J_A_visits!$A:$O,COLUMN(J_A_visits!H:H),0),"")</f>
        <v/>
      </c>
      <c r="K78" s="30">
        <f t="array" ref="K78">IFERROR(VLOOKUP(Visits[[#This Row],[VISIT_ID]],J_A_visits!$A:$O,COLUMN(J_A_visits!I:I),0),"")</f>
        <v/>
      </c>
      <c r="L78" s="37">
        <f t="array" ref="L78">IFERROR(VLOOKUP(Visits[[#This Row],[VISIT_ID]],J_A_visits!$A:$O,COLUMN(J_A_visits!J:J),0),"")</f>
        <v/>
      </c>
      <c r="M78" s="37">
        <f t="array" ref="M78">IFERROR(VLOOKUP(Visits[[#This Row],[VISIT_ID]],J_A_visits!$A:$O,COLUMN(J_A_visits!K:K),0),"")</f>
        <v/>
      </c>
      <c r="N78" s="37">
        <f t="array" ref="N78">IFERROR(VLOOKUP(Visits[[#This Row],[VISIT_ID]],J_A_visits!$A:$O,COLUMN(J_A_visits!L:L),0),"")</f>
        <v/>
      </c>
      <c r="O78" s="37">
        <f t="array" ref="O78">IFERROR(VLOOKUP(Visits[[#This Row],[VISIT_ID]],J_A_visits!$A:$O,COLUMN(J_A_visits!M:M),0),"")</f>
        <v/>
      </c>
      <c r="P78" s="37">
        <f>IFERROR(1-(Visits[[#This Row],[QUOTE_PRICE]]/Visits[[#This Row],[INITIAL_PRICE]]),"")</f>
        <v/>
      </c>
      <c r="Q78" s="36">
        <f t="array" ref="Q78">IFERROR(VLOOKUP(Visits[[#This Row],[VISIT_ID]],J_A_visits!$A:$O,COLUMN(J_A_visits!N:N),0),"")</f>
        <v/>
      </c>
      <c r="R78" s="30">
        <f t="array" ref="R78">IFERROR(VLOOKUP(Visits[[#This Row],[VISIT_ID]],J_A_visits!$A:$O,COLUMN(J_A_visits!N:N),0),"")</f>
        <v/>
      </c>
      <c r="S78" s="30">
        <f>IF(Visits[[#This Row],[VISIT_ID]]="","",COUNTIF(Table3[VISIT_ID],Visits[[#This Row],[VISIT_ID]]))</f>
        <v/>
      </c>
      <c r="T78" s="38">
        <f t="array" ref="T78">IFERROR(TIMEVALUE(MID(VLOOKUP(Visits[[#This Row],[VISIT_ID]],J_A_visits!A:O,COLUMN(J_A_visits!E:E),0),12,8))-(7/24),"")</f>
        <v/>
      </c>
      <c r="U78" s="38">
        <f t="array" ref="U78">IFERROR(
    MOD(TIMEVALUE(MID(VLOOKUP(Visits[[#This Row],[VISIT_ID]],J_A_visits!A:O,COLUMN(J_A_visits!F:F),0),12,8)) - (7/24), 1),
"")</f>
        <v/>
      </c>
      <c r="V78" s="38">
        <f>IF(_xlfn.MINIFS(Table3[CLOCK_IN],Table3[VISIT_ID],Visits[[#This Row],[VISIT_ID]])=0,"",_xlfn.MINIFS(Table3[CLOCK_IN],Table3[VISIT_ID],Visits[[#This Row],[VISIT_ID]]))</f>
        <v/>
      </c>
      <c r="W78" s="38">
        <f>IF(_xlfn.MAXIFS(Table3[CLOCK_OUT],Table3[VISIT_ID],Visits[[#This Row],[VISIT_ID]])=0,"",_xlfn.MAXIFS(Table3[CLOCK_OUT],Table3[VISIT_ID],Visits[[#This Row],[VISIT_ID]]))</f>
        <v/>
      </c>
      <c r="X78" s="20">
        <f>IFERROR((Visits[[#This Row],[SCH_END]]-Visits[[#This Row],[SCH_START]])*24,"")</f>
        <v/>
      </c>
      <c r="Y78" s="20">
        <f>IFERROR((Visits[[#This Row],[ACT_END]]-Visits[[#This Row],[ACT_START]])*24,"")</f>
        <v/>
      </c>
      <c r="Z78" s="37">
        <f>IFERROR(Visits[[#This Row],[INVOICE_PRICE]]*Parameters!$B$2+Parameters!$B$3,"")</f>
        <v/>
      </c>
      <c r="AA78" s="39">
        <f>IFERROR((Parameters!$B$6/Parameters!$C$6)*Visits[[#This Row],[EXP_DURATION]],"")</f>
        <v/>
      </c>
      <c r="AB78" s="39">
        <f>IFERROR((Parameters!$B$6/Parameters!$C$6)*Visits[[#This Row],[ACT_DURATION]],"")</f>
        <v/>
      </c>
      <c r="AC78" s="37">
        <f>IF(Visits[[#This Row],[VISIT_ID]]="","",Parameters!$B$7/Parameters!$C$7)</f>
        <v/>
      </c>
      <c r="AD78" s="38" t="n"/>
      <c r="AE78" s="37">
        <f t="array" ref="AE78">IFERROR(Visits[[#This Row],[EXP_DURATION]]*Table6[Average],"")</f>
        <v/>
      </c>
      <c r="AF78" s="39">
        <f>IFERROR(IF(Visits[[#This Row],[VISIT_ID]]="","",SUMIF(Table3[VISIT_ID],Visits[[#This Row],[VISIT_ID]],Table3[TOTAL_COST])),"")</f>
        <v/>
      </c>
    </row>
    <row r="79">
      <c r="A79" s="30">
        <f>IF(J_A_visits!A79="","",J_A_visits!A79)</f>
        <v/>
      </c>
      <c r="B79" s="30">
        <f t="array" ref="B79">IFERROR(VLOOKUP(Visits[[#This Row],[VISIT_ID]],J_A_visits!A:O,COLUMN(J_A_visits!B:B),0),"")</f>
        <v/>
      </c>
      <c r="C79" s="30">
        <f t="array" ref="C79">IFERROR(VLOOKUP(Visits[[#This Row],[VISIT_ID]],J_A_visits!A:O,COLUMN(J_A_visits!C:C),0),"")</f>
        <v/>
      </c>
      <c r="D79" s="30">
        <f t="array" ref="D79">IFERROR(VLOOKUP(Visits[[#This Row],[VISIT_ID]],J_A_visits!A:O,COLUMN(J_A_visits!D:D),0),"")</f>
        <v/>
      </c>
      <c r="E79" s="6">
        <f t="array" ref="E79">IFERROR(DATEVALUE(LEFT(VLOOKUP(Visits[[#This Row],[VISIT_ID]],J_A_visits!A:O,COLUMN(J_A_visits!E:E),0),10)),"")</f>
        <v/>
      </c>
      <c r="F79" s="6">
        <f>IFERROR(TEXT(Visits[[#This Row],[DATE]],"YYYY-MM"),"")</f>
        <v/>
      </c>
      <c r="G79" s="6">
        <f t="array" ref="G79">IFERROR(VLOOKUP(Visits[[#This Row],[VISIT_ID]],J_A_visits!A:P,COLUMN(J_A_visits!P:P),0),"")</f>
        <v/>
      </c>
      <c r="H79" s="6">
        <f t="array" ref="H79">IFERROR(VLOOKUP(Visits[[#This Row],[VISIT_ID]],J_A_visits!A:Q,COLUMN(J_A_visits!Q:Q),0),"")</f>
        <v/>
      </c>
      <c r="I79" s="30">
        <f t="array" ref="I79">IFERROR(VLOOKUP(Visits[[#This Row],[VISIT_ID]],J_A_visits!$A:$O,COLUMN(J_A_visits!G:G),0),"")</f>
        <v/>
      </c>
      <c r="J79" s="37">
        <f t="array" ref="J79">IFERROR(VLOOKUP(Visits[[#This Row],[VISIT_ID]],J_A_visits!$A:$O,COLUMN(J_A_visits!H:H),0),"")</f>
        <v/>
      </c>
      <c r="K79" s="30">
        <f t="array" ref="K79">IFERROR(VLOOKUP(Visits[[#This Row],[VISIT_ID]],J_A_visits!$A:$O,COLUMN(J_A_visits!I:I),0),"")</f>
        <v/>
      </c>
      <c r="L79" s="37">
        <f t="array" ref="L79">IFERROR(VLOOKUP(Visits[[#This Row],[VISIT_ID]],J_A_visits!$A:$O,COLUMN(J_A_visits!J:J),0),"")</f>
        <v/>
      </c>
      <c r="M79" s="37">
        <f t="array" ref="M79">IFERROR(VLOOKUP(Visits[[#This Row],[VISIT_ID]],J_A_visits!$A:$O,COLUMN(J_A_visits!K:K),0),"")</f>
        <v/>
      </c>
      <c r="N79" s="37">
        <f t="array" ref="N79">IFERROR(VLOOKUP(Visits[[#This Row],[VISIT_ID]],J_A_visits!$A:$O,COLUMN(J_A_visits!L:L),0),"")</f>
        <v/>
      </c>
      <c r="O79" s="37">
        <f t="array" ref="O79">IFERROR(VLOOKUP(Visits[[#This Row],[VISIT_ID]],J_A_visits!$A:$O,COLUMN(J_A_visits!M:M),0),"")</f>
        <v/>
      </c>
      <c r="P79" s="37">
        <f>IFERROR(1-(Visits[[#This Row],[QUOTE_PRICE]]/Visits[[#This Row],[INITIAL_PRICE]]),"")</f>
        <v/>
      </c>
      <c r="Q79" s="36">
        <f t="array" ref="Q79">IFERROR(VLOOKUP(Visits[[#This Row],[VISIT_ID]],J_A_visits!$A:$O,COLUMN(J_A_visits!N:N),0),"")</f>
        <v/>
      </c>
      <c r="R79" s="30">
        <f t="array" ref="R79">IFERROR(VLOOKUP(Visits[[#This Row],[VISIT_ID]],J_A_visits!$A:$O,COLUMN(J_A_visits!N:N),0),"")</f>
        <v/>
      </c>
      <c r="S79" s="30">
        <f>IF(Visits[[#This Row],[VISIT_ID]]="","",COUNTIF(Table3[VISIT_ID],Visits[[#This Row],[VISIT_ID]]))</f>
        <v/>
      </c>
      <c r="T79" s="38">
        <f t="array" ref="T79">IFERROR(TIMEVALUE(MID(VLOOKUP(Visits[[#This Row],[VISIT_ID]],J_A_visits!A:O,COLUMN(J_A_visits!E:E),0),12,8))-(7/24),"")</f>
        <v/>
      </c>
      <c r="U79" s="38">
        <f t="array" ref="U79">IFERROR(
    MOD(TIMEVALUE(MID(VLOOKUP(Visits[[#This Row],[VISIT_ID]],J_A_visits!A:O,COLUMN(J_A_visits!F:F),0),12,8)) - (7/24), 1),
"")</f>
        <v/>
      </c>
      <c r="V79" s="38">
        <f>IF(_xlfn.MINIFS(Table3[CLOCK_IN],Table3[VISIT_ID],Visits[[#This Row],[VISIT_ID]])=0,"",_xlfn.MINIFS(Table3[CLOCK_IN],Table3[VISIT_ID],Visits[[#This Row],[VISIT_ID]]))</f>
        <v/>
      </c>
      <c r="W79" s="38">
        <f>IF(_xlfn.MAXIFS(Table3[CLOCK_OUT],Table3[VISIT_ID],Visits[[#This Row],[VISIT_ID]])=0,"",_xlfn.MAXIFS(Table3[CLOCK_OUT],Table3[VISIT_ID],Visits[[#This Row],[VISIT_ID]]))</f>
        <v/>
      </c>
      <c r="X79" s="20">
        <f>IFERROR((Visits[[#This Row],[SCH_END]]-Visits[[#This Row],[SCH_START]])*24,"")</f>
        <v/>
      </c>
      <c r="Y79" s="20">
        <f>IFERROR((Visits[[#This Row],[ACT_END]]-Visits[[#This Row],[ACT_START]])*24,"")</f>
        <v/>
      </c>
      <c r="Z79" s="37">
        <f>IFERROR(Visits[[#This Row],[INVOICE_PRICE]]*Parameters!$B$2+Parameters!$B$3,"")</f>
        <v/>
      </c>
      <c r="AA79" s="39">
        <f>IFERROR((Parameters!$B$6/Parameters!$C$6)*Visits[[#This Row],[EXP_DURATION]],"")</f>
        <v/>
      </c>
      <c r="AB79" s="39">
        <f>IFERROR((Parameters!$B$6/Parameters!$C$6)*Visits[[#This Row],[ACT_DURATION]],"")</f>
        <v/>
      </c>
      <c r="AC79" s="37">
        <f>IF(Visits[[#This Row],[VISIT_ID]]="","",Parameters!$B$7/Parameters!$C$7)</f>
        <v/>
      </c>
      <c r="AD79" s="38" t="n"/>
      <c r="AE79" s="37">
        <f t="array" ref="AE79">IFERROR(Visits[[#This Row],[EXP_DURATION]]*Table6[Average],"")</f>
        <v/>
      </c>
      <c r="AF79" s="39">
        <f>IFERROR(IF(Visits[[#This Row],[VISIT_ID]]="","",SUMIF(Table3[VISIT_ID],Visits[[#This Row],[VISIT_ID]],Table3[TOTAL_COST])),"")</f>
        <v/>
      </c>
    </row>
    <row r="80">
      <c r="A80" s="30">
        <f>IF(J_A_visits!A80="","",J_A_visits!A80)</f>
        <v/>
      </c>
      <c r="B80" s="30">
        <f t="array" ref="B80">IFERROR(VLOOKUP(Visits[[#This Row],[VISIT_ID]],J_A_visits!A:O,COLUMN(J_A_visits!B:B),0),"")</f>
        <v/>
      </c>
      <c r="C80" s="30">
        <f t="array" ref="C80">IFERROR(VLOOKUP(Visits[[#This Row],[VISIT_ID]],J_A_visits!A:O,COLUMN(J_A_visits!C:C),0),"")</f>
        <v/>
      </c>
      <c r="D80" s="30">
        <f t="array" ref="D80">IFERROR(VLOOKUP(Visits[[#This Row],[VISIT_ID]],J_A_visits!A:O,COLUMN(J_A_visits!D:D),0),"")</f>
        <v/>
      </c>
      <c r="E80" s="6">
        <f t="array" ref="E80">IFERROR(DATEVALUE(LEFT(VLOOKUP(Visits[[#This Row],[VISIT_ID]],J_A_visits!A:O,COLUMN(J_A_visits!E:E),0),10)),"")</f>
        <v/>
      </c>
      <c r="F80" s="6">
        <f>IFERROR(TEXT(Visits[[#This Row],[DATE]],"YYYY-MM"),"")</f>
        <v/>
      </c>
      <c r="G80" s="6">
        <f t="array" ref="G80">IFERROR(VLOOKUP(Visits[[#This Row],[VISIT_ID]],J_A_visits!A:P,COLUMN(J_A_visits!P:P),0),"")</f>
        <v/>
      </c>
      <c r="H80" s="6">
        <f t="array" ref="H80">IFERROR(VLOOKUP(Visits[[#This Row],[VISIT_ID]],J_A_visits!A:Q,COLUMN(J_A_visits!Q:Q),0),"")</f>
        <v/>
      </c>
      <c r="I80" s="30">
        <f t="array" ref="I80">IFERROR(VLOOKUP(Visits[[#This Row],[VISIT_ID]],J_A_visits!$A:$O,COLUMN(J_A_visits!G:G),0),"")</f>
        <v/>
      </c>
      <c r="J80" s="37">
        <f t="array" ref="J80">IFERROR(VLOOKUP(Visits[[#This Row],[VISIT_ID]],J_A_visits!$A:$O,COLUMN(J_A_visits!H:H),0),"")</f>
        <v/>
      </c>
      <c r="K80" s="30">
        <f t="array" ref="K80">IFERROR(VLOOKUP(Visits[[#This Row],[VISIT_ID]],J_A_visits!$A:$O,COLUMN(J_A_visits!I:I),0),"")</f>
        <v/>
      </c>
      <c r="L80" s="37">
        <f t="array" ref="L80">IFERROR(VLOOKUP(Visits[[#This Row],[VISIT_ID]],J_A_visits!$A:$O,COLUMN(J_A_visits!J:J),0),"")</f>
        <v/>
      </c>
      <c r="M80" s="37">
        <f t="array" ref="M80">IFERROR(VLOOKUP(Visits[[#This Row],[VISIT_ID]],J_A_visits!$A:$O,COLUMN(J_A_visits!K:K),0),"")</f>
        <v/>
      </c>
      <c r="N80" s="37">
        <f t="array" ref="N80">IFERROR(VLOOKUP(Visits[[#This Row],[VISIT_ID]],J_A_visits!$A:$O,COLUMN(J_A_visits!L:L),0),"")</f>
        <v/>
      </c>
      <c r="O80" s="37">
        <f t="array" ref="O80">IFERROR(VLOOKUP(Visits[[#This Row],[VISIT_ID]],J_A_visits!$A:$O,COLUMN(J_A_visits!M:M),0),"")</f>
        <v/>
      </c>
      <c r="P80" s="37">
        <f>IFERROR(1-(Visits[[#This Row],[QUOTE_PRICE]]/Visits[[#This Row],[INITIAL_PRICE]]),"")</f>
        <v/>
      </c>
      <c r="Q80" s="36">
        <f t="array" ref="Q80">IFERROR(VLOOKUP(Visits[[#This Row],[VISIT_ID]],J_A_visits!$A:$O,COLUMN(J_A_visits!N:N),0),"")</f>
        <v/>
      </c>
      <c r="R80" s="30">
        <f t="array" ref="R80">IFERROR(VLOOKUP(Visits[[#This Row],[VISIT_ID]],J_A_visits!$A:$O,COLUMN(J_A_visits!N:N),0),"")</f>
        <v/>
      </c>
      <c r="S80" s="30">
        <f>IF(Visits[[#This Row],[VISIT_ID]]="","",COUNTIF(Table3[VISIT_ID],Visits[[#This Row],[VISIT_ID]]))</f>
        <v/>
      </c>
      <c r="T80" s="38">
        <f t="array" ref="T80">IFERROR(TIMEVALUE(MID(VLOOKUP(Visits[[#This Row],[VISIT_ID]],J_A_visits!A:O,COLUMN(J_A_visits!E:E),0),12,8))-(7/24),"")</f>
        <v/>
      </c>
      <c r="U80" s="38">
        <f t="array" ref="U80">IFERROR(
    MOD(TIMEVALUE(MID(VLOOKUP(Visits[[#This Row],[VISIT_ID]],J_A_visits!A:O,COLUMN(J_A_visits!F:F),0),12,8)) - (7/24), 1),
"")</f>
        <v/>
      </c>
      <c r="V80" s="38">
        <f>IF(_xlfn.MINIFS(Table3[CLOCK_IN],Table3[VISIT_ID],Visits[[#This Row],[VISIT_ID]])=0,"",_xlfn.MINIFS(Table3[CLOCK_IN],Table3[VISIT_ID],Visits[[#This Row],[VISIT_ID]]))</f>
        <v/>
      </c>
      <c r="W80" s="38">
        <f>IF(_xlfn.MAXIFS(Table3[CLOCK_OUT],Table3[VISIT_ID],Visits[[#This Row],[VISIT_ID]])=0,"",_xlfn.MAXIFS(Table3[CLOCK_OUT],Table3[VISIT_ID],Visits[[#This Row],[VISIT_ID]]))</f>
        <v/>
      </c>
      <c r="X80" s="20">
        <f>IFERROR((Visits[[#This Row],[SCH_END]]-Visits[[#This Row],[SCH_START]])*24,"")</f>
        <v/>
      </c>
      <c r="Y80" s="20">
        <f>IFERROR((Visits[[#This Row],[ACT_END]]-Visits[[#This Row],[ACT_START]])*24,"")</f>
        <v/>
      </c>
      <c r="Z80" s="37">
        <f>IFERROR(Visits[[#This Row],[INVOICE_PRICE]]*Parameters!$B$2+Parameters!$B$3,"")</f>
        <v/>
      </c>
      <c r="AA80" s="39">
        <f>IFERROR((Parameters!$B$6/Parameters!$C$6)*Visits[[#This Row],[EXP_DURATION]],"")</f>
        <v/>
      </c>
      <c r="AB80" s="39">
        <f>IFERROR((Parameters!$B$6/Parameters!$C$6)*Visits[[#This Row],[ACT_DURATION]],"")</f>
        <v/>
      </c>
      <c r="AC80" s="37">
        <f>IF(Visits[[#This Row],[VISIT_ID]]="","",Parameters!$B$7/Parameters!$C$7)</f>
        <v/>
      </c>
      <c r="AD80" s="38" t="n"/>
      <c r="AE80" s="37">
        <f t="array" ref="AE80">IFERROR(Visits[[#This Row],[EXP_DURATION]]*Table6[Average],"")</f>
        <v/>
      </c>
      <c r="AF80" s="39">
        <f>IFERROR(IF(Visits[[#This Row],[VISIT_ID]]="","",SUMIF(Table3[VISIT_ID],Visits[[#This Row],[VISIT_ID]],Table3[TOTAL_COST])),"")</f>
        <v/>
      </c>
    </row>
    <row r="81">
      <c r="A81" s="30">
        <f>IF(J_A_visits!A81="","",J_A_visits!A81)</f>
        <v/>
      </c>
      <c r="B81" s="30">
        <f t="array" ref="B81">IFERROR(VLOOKUP(Visits[[#This Row],[VISIT_ID]],J_A_visits!A:O,COLUMN(J_A_visits!B:B),0),"")</f>
        <v/>
      </c>
      <c r="C81" s="30">
        <f t="array" ref="C81">IFERROR(VLOOKUP(Visits[[#This Row],[VISIT_ID]],J_A_visits!A:O,COLUMN(J_A_visits!C:C),0),"")</f>
        <v/>
      </c>
      <c r="D81" s="30">
        <f t="array" ref="D81">IFERROR(VLOOKUP(Visits[[#This Row],[VISIT_ID]],J_A_visits!A:O,COLUMN(J_A_visits!D:D),0),"")</f>
        <v/>
      </c>
      <c r="E81" s="6">
        <f t="array" ref="E81">IFERROR(DATEVALUE(LEFT(VLOOKUP(Visits[[#This Row],[VISIT_ID]],J_A_visits!A:O,COLUMN(J_A_visits!E:E),0),10)),"")</f>
        <v/>
      </c>
      <c r="F81" s="6">
        <f>IFERROR(TEXT(Visits[[#This Row],[DATE]],"YYYY-MM"),"")</f>
        <v/>
      </c>
      <c r="G81" s="6">
        <f t="array" ref="G81">IFERROR(VLOOKUP(Visits[[#This Row],[VISIT_ID]],J_A_visits!A:P,COLUMN(J_A_visits!P:P),0),"")</f>
        <v/>
      </c>
      <c r="H81" s="6">
        <f t="array" ref="H81">IFERROR(VLOOKUP(Visits[[#This Row],[VISIT_ID]],J_A_visits!A:Q,COLUMN(J_A_visits!Q:Q),0),"")</f>
        <v/>
      </c>
      <c r="I81" s="30">
        <f t="array" ref="I81">IFERROR(VLOOKUP(Visits[[#This Row],[VISIT_ID]],J_A_visits!$A:$O,COLUMN(J_A_visits!G:G),0),"")</f>
        <v/>
      </c>
      <c r="J81" s="37">
        <f t="array" ref="J81">IFERROR(VLOOKUP(Visits[[#This Row],[VISIT_ID]],J_A_visits!$A:$O,COLUMN(J_A_visits!H:H),0),"")</f>
        <v/>
      </c>
      <c r="K81" s="30">
        <f t="array" ref="K81">IFERROR(VLOOKUP(Visits[[#This Row],[VISIT_ID]],J_A_visits!$A:$O,COLUMN(J_A_visits!I:I),0),"")</f>
        <v/>
      </c>
      <c r="L81" s="37">
        <f t="array" ref="L81">IFERROR(VLOOKUP(Visits[[#This Row],[VISIT_ID]],J_A_visits!$A:$O,COLUMN(J_A_visits!J:J),0),"")</f>
        <v/>
      </c>
      <c r="M81" s="37">
        <f t="array" ref="M81">IFERROR(VLOOKUP(Visits[[#This Row],[VISIT_ID]],J_A_visits!$A:$O,COLUMN(J_A_visits!K:K),0),"")</f>
        <v/>
      </c>
      <c r="N81" s="37">
        <f t="array" ref="N81">IFERROR(VLOOKUP(Visits[[#This Row],[VISIT_ID]],J_A_visits!$A:$O,COLUMN(J_A_visits!L:L),0),"")</f>
        <v/>
      </c>
      <c r="O81" s="37">
        <f t="array" ref="O81">IFERROR(VLOOKUP(Visits[[#This Row],[VISIT_ID]],J_A_visits!$A:$O,COLUMN(J_A_visits!M:M),0),"")</f>
        <v/>
      </c>
      <c r="P81" s="37">
        <f>IFERROR(1-(Visits[[#This Row],[QUOTE_PRICE]]/Visits[[#This Row],[INITIAL_PRICE]]),"")</f>
        <v/>
      </c>
      <c r="Q81" s="36">
        <f t="array" ref="Q81">IFERROR(VLOOKUP(Visits[[#This Row],[VISIT_ID]],J_A_visits!$A:$O,COLUMN(J_A_visits!N:N),0),"")</f>
        <v/>
      </c>
      <c r="R81" s="30">
        <f t="array" ref="R81">IFERROR(VLOOKUP(Visits[[#This Row],[VISIT_ID]],J_A_visits!$A:$O,COLUMN(J_A_visits!N:N),0),"")</f>
        <v/>
      </c>
      <c r="S81" s="30">
        <f>IF(Visits[[#This Row],[VISIT_ID]]="","",COUNTIF(Table3[VISIT_ID],Visits[[#This Row],[VISIT_ID]]))</f>
        <v/>
      </c>
      <c r="T81" s="38">
        <f t="array" ref="T81">IFERROR(TIMEVALUE(MID(VLOOKUP(Visits[[#This Row],[VISIT_ID]],J_A_visits!A:O,COLUMN(J_A_visits!E:E),0),12,8))-(7/24),"")</f>
        <v/>
      </c>
      <c r="U81" s="38">
        <f t="array" ref="U81">IFERROR(
    MOD(TIMEVALUE(MID(VLOOKUP(Visits[[#This Row],[VISIT_ID]],J_A_visits!A:O,COLUMN(J_A_visits!F:F),0),12,8)) - (7/24), 1),
"")</f>
        <v/>
      </c>
      <c r="V81" s="38">
        <f>IF(_xlfn.MINIFS(Table3[CLOCK_IN],Table3[VISIT_ID],Visits[[#This Row],[VISIT_ID]])=0,"",_xlfn.MINIFS(Table3[CLOCK_IN],Table3[VISIT_ID],Visits[[#This Row],[VISIT_ID]]))</f>
        <v/>
      </c>
      <c r="W81" s="38">
        <f>IF(_xlfn.MAXIFS(Table3[CLOCK_OUT],Table3[VISIT_ID],Visits[[#This Row],[VISIT_ID]])=0,"",_xlfn.MAXIFS(Table3[CLOCK_OUT],Table3[VISIT_ID],Visits[[#This Row],[VISIT_ID]]))</f>
        <v/>
      </c>
      <c r="X81" s="20">
        <f>IFERROR((Visits[[#This Row],[SCH_END]]-Visits[[#This Row],[SCH_START]])*24,"")</f>
        <v/>
      </c>
      <c r="Y81" s="20">
        <f>IFERROR((Visits[[#This Row],[ACT_END]]-Visits[[#This Row],[ACT_START]])*24,"")</f>
        <v/>
      </c>
      <c r="Z81" s="37">
        <f>IFERROR(Visits[[#This Row],[INVOICE_PRICE]]*Parameters!$B$2+Parameters!$B$3,"")</f>
        <v/>
      </c>
      <c r="AA81" s="39">
        <f>IFERROR((Parameters!$B$6/Parameters!$C$6)*Visits[[#This Row],[EXP_DURATION]],"")</f>
        <v/>
      </c>
      <c r="AB81" s="39">
        <f>IFERROR((Parameters!$B$6/Parameters!$C$6)*Visits[[#This Row],[ACT_DURATION]],"")</f>
        <v/>
      </c>
      <c r="AC81" s="37">
        <f>IF(Visits[[#This Row],[VISIT_ID]]="","",Parameters!$B$7/Parameters!$C$7)</f>
        <v/>
      </c>
      <c r="AD81" s="38" t="n"/>
      <c r="AE81" s="37">
        <f t="array" ref="AE81">IFERROR(Visits[[#This Row],[EXP_DURATION]]*Table6[Average],"")</f>
        <v/>
      </c>
      <c r="AF81" s="39">
        <f>IFERROR(IF(Visits[[#This Row],[VISIT_ID]]="","",SUMIF(Table3[VISIT_ID],Visits[[#This Row],[VISIT_ID]],Table3[TOTAL_COST])),"")</f>
        <v/>
      </c>
    </row>
    <row r="82">
      <c r="A82" s="30">
        <f>IF(J_A_visits!A82="","",J_A_visits!A82)</f>
        <v/>
      </c>
      <c r="B82" s="30">
        <f t="array" ref="B82">IFERROR(VLOOKUP(Visits[[#This Row],[VISIT_ID]],J_A_visits!A:O,COLUMN(J_A_visits!B:B),0),"")</f>
        <v/>
      </c>
      <c r="C82" s="30">
        <f t="array" ref="C82">IFERROR(VLOOKUP(Visits[[#This Row],[VISIT_ID]],J_A_visits!A:O,COLUMN(J_A_visits!C:C),0),"")</f>
        <v/>
      </c>
      <c r="D82" s="30">
        <f t="array" ref="D82">IFERROR(VLOOKUP(Visits[[#This Row],[VISIT_ID]],J_A_visits!A:O,COLUMN(J_A_visits!D:D),0),"")</f>
        <v/>
      </c>
      <c r="E82" s="6">
        <f t="array" ref="E82">IFERROR(DATEVALUE(LEFT(VLOOKUP(Visits[[#This Row],[VISIT_ID]],J_A_visits!A:O,COLUMN(J_A_visits!E:E),0),10)),"")</f>
        <v/>
      </c>
      <c r="F82" s="6">
        <f>IFERROR(TEXT(Visits[[#This Row],[DATE]],"YYYY-MM"),"")</f>
        <v/>
      </c>
      <c r="G82" s="6">
        <f t="array" ref="G82">IFERROR(VLOOKUP(Visits[[#This Row],[VISIT_ID]],J_A_visits!A:P,COLUMN(J_A_visits!P:P),0),"")</f>
        <v/>
      </c>
      <c r="H82" s="6">
        <f t="array" ref="H82">IFERROR(VLOOKUP(Visits[[#This Row],[VISIT_ID]],J_A_visits!A:Q,COLUMN(J_A_visits!Q:Q),0),"")</f>
        <v/>
      </c>
      <c r="I82" s="30">
        <f t="array" ref="I82">IFERROR(VLOOKUP(Visits[[#This Row],[VISIT_ID]],J_A_visits!$A:$O,COLUMN(J_A_visits!G:G),0),"")</f>
        <v/>
      </c>
      <c r="J82" s="37">
        <f t="array" ref="J82">IFERROR(VLOOKUP(Visits[[#This Row],[VISIT_ID]],J_A_visits!$A:$O,COLUMN(J_A_visits!H:H),0),"")</f>
        <v/>
      </c>
      <c r="K82" s="30">
        <f t="array" ref="K82">IFERROR(VLOOKUP(Visits[[#This Row],[VISIT_ID]],J_A_visits!$A:$O,COLUMN(J_A_visits!I:I),0),"")</f>
        <v/>
      </c>
      <c r="L82" s="37">
        <f t="array" ref="L82">IFERROR(VLOOKUP(Visits[[#This Row],[VISIT_ID]],J_A_visits!$A:$O,COLUMN(J_A_visits!J:J),0),"")</f>
        <v/>
      </c>
      <c r="M82" s="37">
        <f t="array" ref="M82">IFERROR(VLOOKUP(Visits[[#This Row],[VISIT_ID]],J_A_visits!$A:$O,COLUMN(J_A_visits!K:K),0),"")</f>
        <v/>
      </c>
      <c r="N82" s="37">
        <f t="array" ref="N82">IFERROR(VLOOKUP(Visits[[#This Row],[VISIT_ID]],J_A_visits!$A:$O,COLUMN(J_A_visits!L:L),0),"")</f>
        <v/>
      </c>
      <c r="O82" s="37">
        <f t="array" ref="O82">IFERROR(VLOOKUP(Visits[[#This Row],[VISIT_ID]],J_A_visits!$A:$O,COLUMN(J_A_visits!M:M),0),"")</f>
        <v/>
      </c>
      <c r="P82" s="37">
        <f>IFERROR(1-(Visits[[#This Row],[QUOTE_PRICE]]/Visits[[#This Row],[INITIAL_PRICE]]),"")</f>
        <v/>
      </c>
      <c r="Q82" s="36">
        <f t="array" ref="Q82">IFERROR(VLOOKUP(Visits[[#This Row],[VISIT_ID]],J_A_visits!$A:$O,COLUMN(J_A_visits!N:N),0),"")</f>
        <v/>
      </c>
      <c r="R82" s="30">
        <f t="array" ref="R82">IFERROR(VLOOKUP(Visits[[#This Row],[VISIT_ID]],J_A_visits!$A:$O,COLUMN(J_A_visits!N:N),0),"")</f>
        <v/>
      </c>
      <c r="S82" s="30">
        <f>IF(Visits[[#This Row],[VISIT_ID]]="","",COUNTIF(Table3[VISIT_ID],Visits[[#This Row],[VISIT_ID]]))</f>
        <v/>
      </c>
      <c r="T82" s="38">
        <f t="array" ref="T82">IFERROR(TIMEVALUE(MID(VLOOKUP(Visits[[#This Row],[VISIT_ID]],J_A_visits!A:O,COLUMN(J_A_visits!E:E),0),12,8))-(7/24),"")</f>
        <v/>
      </c>
      <c r="U82" s="38">
        <f t="array" ref="U82">IFERROR(
    MOD(TIMEVALUE(MID(VLOOKUP(Visits[[#This Row],[VISIT_ID]],J_A_visits!A:O,COLUMN(J_A_visits!F:F),0),12,8)) - (7/24), 1),
"")</f>
        <v/>
      </c>
      <c r="V82" s="38">
        <f>IF(_xlfn.MINIFS(Table3[CLOCK_IN],Table3[VISIT_ID],Visits[[#This Row],[VISIT_ID]])=0,"",_xlfn.MINIFS(Table3[CLOCK_IN],Table3[VISIT_ID],Visits[[#This Row],[VISIT_ID]]))</f>
        <v/>
      </c>
      <c r="W82" s="38">
        <f>IF(_xlfn.MAXIFS(Table3[CLOCK_OUT],Table3[VISIT_ID],Visits[[#This Row],[VISIT_ID]])=0,"",_xlfn.MAXIFS(Table3[CLOCK_OUT],Table3[VISIT_ID],Visits[[#This Row],[VISIT_ID]]))</f>
        <v/>
      </c>
      <c r="X82" s="20">
        <f>IFERROR((Visits[[#This Row],[SCH_END]]-Visits[[#This Row],[SCH_START]])*24,"")</f>
        <v/>
      </c>
      <c r="Y82" s="20">
        <f>IFERROR((Visits[[#This Row],[ACT_END]]-Visits[[#This Row],[ACT_START]])*24,"")</f>
        <v/>
      </c>
      <c r="Z82" s="37">
        <f>IFERROR(Visits[[#This Row],[INVOICE_PRICE]]*Parameters!$B$2+Parameters!$B$3,"")</f>
        <v/>
      </c>
      <c r="AA82" s="39">
        <f>IFERROR((Parameters!$B$6/Parameters!$C$6)*Visits[[#This Row],[EXP_DURATION]],"")</f>
        <v/>
      </c>
      <c r="AB82" s="39">
        <f>IFERROR((Parameters!$B$6/Parameters!$C$6)*Visits[[#This Row],[ACT_DURATION]],"")</f>
        <v/>
      </c>
      <c r="AC82" s="37">
        <f>IF(Visits[[#This Row],[VISIT_ID]]="","",Parameters!$B$7/Parameters!$C$7)</f>
        <v/>
      </c>
      <c r="AD82" s="38" t="n"/>
      <c r="AE82" s="37">
        <f t="array" ref="AE82">IFERROR(Visits[[#This Row],[EXP_DURATION]]*Table6[Average],"")</f>
        <v/>
      </c>
      <c r="AF82" s="39">
        <f>IFERROR(IF(Visits[[#This Row],[VISIT_ID]]="","",SUMIF(Table3[VISIT_ID],Visits[[#This Row],[VISIT_ID]],Table3[TOTAL_COST])),"")</f>
        <v/>
      </c>
    </row>
    <row r="83">
      <c r="A83" s="30">
        <f>IF(J_A_visits!A83="","",J_A_visits!A83)</f>
        <v/>
      </c>
      <c r="B83" s="30">
        <f t="array" ref="B83">IFERROR(VLOOKUP(Visits[[#This Row],[VISIT_ID]],J_A_visits!A:O,COLUMN(J_A_visits!B:B),0),"")</f>
        <v/>
      </c>
      <c r="C83" s="30">
        <f t="array" ref="C83">IFERROR(VLOOKUP(Visits[[#This Row],[VISIT_ID]],J_A_visits!A:O,COLUMN(J_A_visits!C:C),0),"")</f>
        <v/>
      </c>
      <c r="D83" s="30">
        <f t="array" ref="D83">IFERROR(VLOOKUP(Visits[[#This Row],[VISIT_ID]],J_A_visits!A:O,COLUMN(J_A_visits!D:D),0),"")</f>
        <v/>
      </c>
      <c r="E83" s="6">
        <f t="array" ref="E83">IFERROR(DATEVALUE(LEFT(VLOOKUP(Visits[[#This Row],[VISIT_ID]],J_A_visits!A:O,COLUMN(J_A_visits!E:E),0),10)),"")</f>
        <v/>
      </c>
      <c r="F83" s="6">
        <f>IFERROR(TEXT(Visits[[#This Row],[DATE]],"YYYY-MM"),"")</f>
        <v/>
      </c>
      <c r="G83" s="6">
        <f t="array" ref="G83">IFERROR(VLOOKUP(Visits[[#This Row],[VISIT_ID]],J_A_visits!A:P,COLUMN(J_A_visits!P:P),0),"")</f>
        <v/>
      </c>
      <c r="H83" s="6">
        <f t="array" ref="H83">IFERROR(VLOOKUP(Visits[[#This Row],[VISIT_ID]],J_A_visits!A:Q,COLUMN(J_A_visits!Q:Q),0),"")</f>
        <v/>
      </c>
      <c r="I83" s="30">
        <f t="array" ref="I83">IFERROR(VLOOKUP(Visits[[#This Row],[VISIT_ID]],J_A_visits!$A:$O,COLUMN(J_A_visits!G:G),0),"")</f>
        <v/>
      </c>
      <c r="J83" s="37">
        <f t="array" ref="J83">IFERROR(VLOOKUP(Visits[[#This Row],[VISIT_ID]],J_A_visits!$A:$O,COLUMN(J_A_visits!H:H),0),"")</f>
        <v/>
      </c>
      <c r="K83" s="30">
        <f t="array" ref="K83">IFERROR(VLOOKUP(Visits[[#This Row],[VISIT_ID]],J_A_visits!$A:$O,COLUMN(J_A_visits!I:I),0),"")</f>
        <v/>
      </c>
      <c r="L83" s="37">
        <f t="array" ref="L83">IFERROR(VLOOKUP(Visits[[#This Row],[VISIT_ID]],J_A_visits!$A:$O,COLUMN(J_A_visits!J:J),0),"")</f>
        <v/>
      </c>
      <c r="M83" s="37">
        <f t="array" ref="M83">IFERROR(VLOOKUP(Visits[[#This Row],[VISIT_ID]],J_A_visits!$A:$O,COLUMN(J_A_visits!K:K),0),"")</f>
        <v/>
      </c>
      <c r="N83" s="37">
        <f t="array" ref="N83">IFERROR(VLOOKUP(Visits[[#This Row],[VISIT_ID]],J_A_visits!$A:$O,COLUMN(J_A_visits!L:L),0),"")</f>
        <v/>
      </c>
      <c r="O83" s="37">
        <f t="array" ref="O83">IFERROR(VLOOKUP(Visits[[#This Row],[VISIT_ID]],J_A_visits!$A:$O,COLUMN(J_A_visits!M:M),0),"")</f>
        <v/>
      </c>
      <c r="P83" s="37">
        <f>IFERROR(1-(Visits[[#This Row],[QUOTE_PRICE]]/Visits[[#This Row],[INITIAL_PRICE]]),"")</f>
        <v/>
      </c>
      <c r="Q83" s="36">
        <f t="array" ref="Q83">IFERROR(VLOOKUP(Visits[[#This Row],[VISIT_ID]],J_A_visits!$A:$O,COLUMN(J_A_visits!N:N),0),"")</f>
        <v/>
      </c>
      <c r="R83" s="30">
        <f t="array" ref="R83">IFERROR(VLOOKUP(Visits[[#This Row],[VISIT_ID]],J_A_visits!$A:$O,COLUMN(J_A_visits!N:N),0),"")</f>
        <v/>
      </c>
      <c r="S83" s="30">
        <f>IF(Visits[[#This Row],[VISIT_ID]]="","",COUNTIF(Table3[VISIT_ID],Visits[[#This Row],[VISIT_ID]]))</f>
        <v/>
      </c>
      <c r="T83" s="38">
        <f t="array" ref="T83">IFERROR(TIMEVALUE(MID(VLOOKUP(Visits[[#This Row],[VISIT_ID]],J_A_visits!A:O,COLUMN(J_A_visits!E:E),0),12,8))-(7/24),"")</f>
        <v/>
      </c>
      <c r="U83" s="38">
        <f t="array" ref="U83">IFERROR(
    MOD(TIMEVALUE(MID(VLOOKUP(Visits[[#This Row],[VISIT_ID]],J_A_visits!A:O,COLUMN(J_A_visits!F:F),0),12,8)) - (7/24), 1),
"")</f>
        <v/>
      </c>
      <c r="V83" s="38">
        <f>IF(_xlfn.MINIFS(Table3[CLOCK_IN],Table3[VISIT_ID],Visits[[#This Row],[VISIT_ID]])=0,"",_xlfn.MINIFS(Table3[CLOCK_IN],Table3[VISIT_ID],Visits[[#This Row],[VISIT_ID]]))</f>
        <v/>
      </c>
      <c r="W83" s="38">
        <f>IF(_xlfn.MAXIFS(Table3[CLOCK_OUT],Table3[VISIT_ID],Visits[[#This Row],[VISIT_ID]])=0,"",_xlfn.MAXIFS(Table3[CLOCK_OUT],Table3[VISIT_ID],Visits[[#This Row],[VISIT_ID]]))</f>
        <v/>
      </c>
      <c r="X83" s="20">
        <f>IFERROR((Visits[[#This Row],[SCH_END]]-Visits[[#This Row],[SCH_START]])*24,"")</f>
        <v/>
      </c>
      <c r="Y83" s="20">
        <f>IFERROR((Visits[[#This Row],[ACT_END]]-Visits[[#This Row],[ACT_START]])*24,"")</f>
        <v/>
      </c>
      <c r="Z83" s="37">
        <f>IFERROR(Visits[[#This Row],[INVOICE_PRICE]]*Parameters!$B$2+Parameters!$B$3,"")</f>
        <v/>
      </c>
      <c r="AA83" s="39">
        <f>IFERROR((Parameters!$B$6/Parameters!$C$6)*Visits[[#This Row],[EXP_DURATION]],"")</f>
        <v/>
      </c>
      <c r="AB83" s="39">
        <f>IFERROR((Parameters!$B$6/Parameters!$C$6)*Visits[[#This Row],[ACT_DURATION]],"")</f>
        <v/>
      </c>
      <c r="AC83" s="37">
        <f>IF(Visits[[#This Row],[VISIT_ID]]="","",Parameters!$B$7/Parameters!$C$7)</f>
        <v/>
      </c>
      <c r="AD83" s="38" t="n"/>
      <c r="AE83" s="37">
        <f t="array" ref="AE83">IFERROR(Visits[[#This Row],[EXP_DURATION]]*Table6[Average],"")</f>
        <v/>
      </c>
      <c r="AF83" s="39">
        <f>IFERROR(IF(Visits[[#This Row],[VISIT_ID]]="","",SUMIF(Table3[VISIT_ID],Visits[[#This Row],[VISIT_ID]],Table3[TOTAL_COST])),"")</f>
        <v/>
      </c>
    </row>
    <row r="84">
      <c r="A84" s="30">
        <f>IF(J_A_visits!A84="","",J_A_visits!A84)</f>
        <v/>
      </c>
      <c r="B84" s="30">
        <f t="array" ref="B84">IFERROR(VLOOKUP(Visits[[#This Row],[VISIT_ID]],J_A_visits!A:O,COLUMN(J_A_visits!B:B),0),"")</f>
        <v/>
      </c>
      <c r="C84" s="30">
        <f t="array" ref="C84">IFERROR(VLOOKUP(Visits[[#This Row],[VISIT_ID]],J_A_visits!A:O,COLUMN(J_A_visits!C:C),0),"")</f>
        <v/>
      </c>
      <c r="D84" s="30">
        <f t="array" ref="D84">IFERROR(VLOOKUP(Visits[[#This Row],[VISIT_ID]],J_A_visits!A:O,COLUMN(J_A_visits!D:D),0),"")</f>
        <v/>
      </c>
      <c r="E84" s="6">
        <f t="array" ref="E84">IFERROR(DATEVALUE(LEFT(VLOOKUP(Visits[[#This Row],[VISIT_ID]],J_A_visits!A:O,COLUMN(J_A_visits!E:E),0),10)),"")</f>
        <v/>
      </c>
      <c r="F84" s="6">
        <f>IFERROR(TEXT(Visits[[#This Row],[DATE]],"YYYY-MM"),"")</f>
        <v/>
      </c>
      <c r="G84" s="6">
        <f t="array" ref="G84">IFERROR(VLOOKUP(Visits[[#This Row],[VISIT_ID]],J_A_visits!A:P,COLUMN(J_A_visits!P:P),0),"")</f>
        <v/>
      </c>
      <c r="H84" s="6">
        <f t="array" ref="H84">IFERROR(VLOOKUP(Visits[[#This Row],[VISIT_ID]],J_A_visits!A:Q,COLUMN(J_A_visits!Q:Q),0),"")</f>
        <v/>
      </c>
      <c r="I84" s="30">
        <f t="array" ref="I84">IFERROR(VLOOKUP(Visits[[#This Row],[VISIT_ID]],J_A_visits!$A:$O,COLUMN(J_A_visits!G:G),0),"")</f>
        <v/>
      </c>
      <c r="J84" s="37">
        <f t="array" ref="J84">IFERROR(VLOOKUP(Visits[[#This Row],[VISIT_ID]],J_A_visits!$A:$O,COLUMN(J_A_visits!H:H),0),"")</f>
        <v/>
      </c>
      <c r="K84" s="30">
        <f t="array" ref="K84">IFERROR(VLOOKUP(Visits[[#This Row],[VISIT_ID]],J_A_visits!$A:$O,COLUMN(J_A_visits!I:I),0),"")</f>
        <v/>
      </c>
      <c r="L84" s="37">
        <f t="array" ref="L84">IFERROR(VLOOKUP(Visits[[#This Row],[VISIT_ID]],J_A_visits!$A:$O,COLUMN(J_A_visits!J:J),0),"")</f>
        <v/>
      </c>
      <c r="M84" s="37">
        <f t="array" ref="M84">IFERROR(VLOOKUP(Visits[[#This Row],[VISIT_ID]],J_A_visits!$A:$O,COLUMN(J_A_visits!K:K),0),"")</f>
        <v/>
      </c>
      <c r="N84" s="37">
        <f t="array" ref="N84">IFERROR(VLOOKUP(Visits[[#This Row],[VISIT_ID]],J_A_visits!$A:$O,COLUMN(J_A_visits!L:L),0),"")</f>
        <v/>
      </c>
      <c r="O84" s="37">
        <f t="array" ref="O84">IFERROR(VLOOKUP(Visits[[#This Row],[VISIT_ID]],J_A_visits!$A:$O,COLUMN(J_A_visits!M:M),0),"")</f>
        <v/>
      </c>
      <c r="P84" s="37">
        <f>IFERROR(1-(Visits[[#This Row],[QUOTE_PRICE]]/Visits[[#This Row],[INITIAL_PRICE]]),"")</f>
        <v/>
      </c>
      <c r="Q84" s="36">
        <f t="array" ref="Q84">IFERROR(VLOOKUP(Visits[[#This Row],[VISIT_ID]],J_A_visits!$A:$O,COLUMN(J_A_visits!N:N),0),"")</f>
        <v/>
      </c>
      <c r="R84" s="30">
        <f t="array" ref="R84">IFERROR(VLOOKUP(Visits[[#This Row],[VISIT_ID]],J_A_visits!$A:$O,COLUMN(J_A_visits!N:N),0),"")</f>
        <v/>
      </c>
      <c r="S84" s="30">
        <f>IF(Visits[[#This Row],[VISIT_ID]]="","",COUNTIF(Table3[VISIT_ID],Visits[[#This Row],[VISIT_ID]]))</f>
        <v/>
      </c>
      <c r="T84" s="38">
        <f t="array" ref="T84">IFERROR(TIMEVALUE(MID(VLOOKUP(Visits[[#This Row],[VISIT_ID]],J_A_visits!A:O,COLUMN(J_A_visits!E:E),0),12,8))-(7/24),"")</f>
        <v/>
      </c>
      <c r="U84" s="38">
        <f t="array" ref="U84">IFERROR(
    MOD(TIMEVALUE(MID(VLOOKUP(Visits[[#This Row],[VISIT_ID]],J_A_visits!A:O,COLUMN(J_A_visits!F:F),0),12,8)) - (7/24), 1),
"")</f>
        <v/>
      </c>
      <c r="V84" s="38">
        <f>IF(_xlfn.MINIFS(Table3[CLOCK_IN],Table3[VISIT_ID],Visits[[#This Row],[VISIT_ID]])=0,"",_xlfn.MINIFS(Table3[CLOCK_IN],Table3[VISIT_ID],Visits[[#This Row],[VISIT_ID]]))</f>
        <v/>
      </c>
      <c r="W84" s="38">
        <f>IF(_xlfn.MAXIFS(Table3[CLOCK_OUT],Table3[VISIT_ID],Visits[[#This Row],[VISIT_ID]])=0,"",_xlfn.MAXIFS(Table3[CLOCK_OUT],Table3[VISIT_ID],Visits[[#This Row],[VISIT_ID]]))</f>
        <v/>
      </c>
      <c r="X84" s="20">
        <f>IFERROR((Visits[[#This Row],[SCH_END]]-Visits[[#This Row],[SCH_START]])*24,"")</f>
        <v/>
      </c>
      <c r="Y84" s="20">
        <f>IFERROR((Visits[[#This Row],[ACT_END]]-Visits[[#This Row],[ACT_START]])*24,"")</f>
        <v/>
      </c>
      <c r="Z84" s="37">
        <f>IFERROR(Visits[[#This Row],[INVOICE_PRICE]]*Parameters!$B$2+Parameters!$B$3,"")</f>
        <v/>
      </c>
      <c r="AA84" s="39">
        <f>IFERROR((Parameters!$B$6/Parameters!$C$6)*Visits[[#This Row],[EXP_DURATION]],"")</f>
        <v/>
      </c>
      <c r="AB84" s="39">
        <f>IFERROR((Parameters!$B$6/Parameters!$C$6)*Visits[[#This Row],[ACT_DURATION]],"")</f>
        <v/>
      </c>
      <c r="AC84" s="37">
        <f>IF(Visits[[#This Row],[VISIT_ID]]="","",Parameters!$B$7/Parameters!$C$7)</f>
        <v/>
      </c>
      <c r="AD84" s="38" t="n"/>
      <c r="AE84" s="37">
        <f t="array" ref="AE84">IFERROR(Visits[[#This Row],[EXP_DURATION]]*Table6[Average],"")</f>
        <v/>
      </c>
      <c r="AF84" s="39">
        <f>IFERROR(IF(Visits[[#This Row],[VISIT_ID]]="","",SUMIF(Table3[VISIT_ID],Visits[[#This Row],[VISIT_ID]],Table3[TOTAL_COST])),"")</f>
        <v/>
      </c>
    </row>
    <row r="85">
      <c r="A85" s="30">
        <f>IF(J_A_visits!A85="","",J_A_visits!A85)</f>
        <v/>
      </c>
      <c r="B85" s="30">
        <f t="array" ref="B85">IFERROR(VLOOKUP(Visits[[#This Row],[VISIT_ID]],J_A_visits!A:O,COLUMN(J_A_visits!B:B),0),"")</f>
        <v/>
      </c>
      <c r="C85" s="30">
        <f t="array" ref="C85">IFERROR(VLOOKUP(Visits[[#This Row],[VISIT_ID]],J_A_visits!A:O,COLUMN(J_A_visits!C:C),0),"")</f>
        <v/>
      </c>
      <c r="D85" s="30">
        <f t="array" ref="D85">IFERROR(VLOOKUP(Visits[[#This Row],[VISIT_ID]],J_A_visits!A:O,COLUMN(J_A_visits!D:D),0),"")</f>
        <v/>
      </c>
      <c r="E85" s="6">
        <f t="array" ref="E85">IFERROR(DATEVALUE(LEFT(VLOOKUP(Visits[[#This Row],[VISIT_ID]],J_A_visits!A:O,COLUMN(J_A_visits!E:E),0),10)),"")</f>
        <v/>
      </c>
      <c r="F85" s="6">
        <f>IFERROR(TEXT(Visits[[#This Row],[DATE]],"YYYY-MM"),"")</f>
        <v/>
      </c>
      <c r="G85" s="6">
        <f t="array" ref="G85">IFERROR(VLOOKUP(Visits[[#This Row],[VISIT_ID]],J_A_visits!A:P,COLUMN(J_A_visits!P:P),0),"")</f>
        <v/>
      </c>
      <c r="H85" s="6">
        <f t="array" ref="H85">IFERROR(VLOOKUP(Visits[[#This Row],[VISIT_ID]],J_A_visits!A:Q,COLUMN(J_A_visits!Q:Q),0),"")</f>
        <v/>
      </c>
      <c r="I85" s="30">
        <f t="array" ref="I85">IFERROR(VLOOKUP(Visits[[#This Row],[VISIT_ID]],J_A_visits!$A:$O,COLUMN(J_A_visits!G:G),0),"")</f>
        <v/>
      </c>
      <c r="J85" s="37">
        <f t="array" ref="J85">IFERROR(VLOOKUP(Visits[[#This Row],[VISIT_ID]],J_A_visits!$A:$O,COLUMN(J_A_visits!H:H),0),"")</f>
        <v/>
      </c>
      <c r="K85" s="30">
        <f t="array" ref="K85">IFERROR(VLOOKUP(Visits[[#This Row],[VISIT_ID]],J_A_visits!$A:$O,COLUMN(J_A_visits!I:I),0),"")</f>
        <v/>
      </c>
      <c r="L85" s="37">
        <f t="array" ref="L85">IFERROR(VLOOKUP(Visits[[#This Row],[VISIT_ID]],J_A_visits!$A:$O,COLUMN(J_A_visits!J:J),0),"")</f>
        <v/>
      </c>
      <c r="M85" s="37">
        <f t="array" ref="M85">IFERROR(VLOOKUP(Visits[[#This Row],[VISIT_ID]],J_A_visits!$A:$O,COLUMN(J_A_visits!K:K),0),"")</f>
        <v/>
      </c>
      <c r="N85" s="37">
        <f t="array" ref="N85">IFERROR(VLOOKUP(Visits[[#This Row],[VISIT_ID]],J_A_visits!$A:$O,COLUMN(J_A_visits!L:L),0),"")</f>
        <v/>
      </c>
      <c r="O85" s="37">
        <f t="array" ref="O85">IFERROR(VLOOKUP(Visits[[#This Row],[VISIT_ID]],J_A_visits!$A:$O,COLUMN(J_A_visits!M:M),0),"")</f>
        <v/>
      </c>
      <c r="P85" s="37">
        <f>IFERROR(1-(Visits[[#This Row],[QUOTE_PRICE]]/Visits[[#This Row],[INITIAL_PRICE]]),"")</f>
        <v/>
      </c>
      <c r="Q85" s="36">
        <f t="array" ref="Q85">IFERROR(VLOOKUP(Visits[[#This Row],[VISIT_ID]],J_A_visits!$A:$O,COLUMN(J_A_visits!N:N),0),"")</f>
        <v/>
      </c>
      <c r="R85" s="30">
        <f t="array" ref="R85">IFERROR(VLOOKUP(Visits[[#This Row],[VISIT_ID]],J_A_visits!$A:$O,COLUMN(J_A_visits!N:N),0),"")</f>
        <v/>
      </c>
      <c r="S85" s="30">
        <f>IF(Visits[[#This Row],[VISIT_ID]]="","",COUNTIF(Table3[VISIT_ID],Visits[[#This Row],[VISIT_ID]]))</f>
        <v/>
      </c>
      <c r="T85" s="38">
        <f t="array" ref="T85">IFERROR(TIMEVALUE(MID(VLOOKUP(Visits[[#This Row],[VISIT_ID]],J_A_visits!A:O,COLUMN(J_A_visits!E:E),0),12,8))-(7/24),"")</f>
        <v/>
      </c>
      <c r="U85" s="38">
        <f t="array" ref="U85">IFERROR(
    MOD(TIMEVALUE(MID(VLOOKUP(Visits[[#This Row],[VISIT_ID]],J_A_visits!A:O,COLUMN(J_A_visits!F:F),0),12,8)) - (7/24), 1),
"")</f>
        <v/>
      </c>
      <c r="V85" s="38">
        <f>IF(_xlfn.MINIFS(Table3[CLOCK_IN],Table3[VISIT_ID],Visits[[#This Row],[VISIT_ID]])=0,"",_xlfn.MINIFS(Table3[CLOCK_IN],Table3[VISIT_ID],Visits[[#This Row],[VISIT_ID]]))</f>
        <v/>
      </c>
      <c r="W85" s="38">
        <f>IF(_xlfn.MAXIFS(Table3[CLOCK_OUT],Table3[VISIT_ID],Visits[[#This Row],[VISIT_ID]])=0,"",_xlfn.MAXIFS(Table3[CLOCK_OUT],Table3[VISIT_ID],Visits[[#This Row],[VISIT_ID]]))</f>
        <v/>
      </c>
      <c r="X85" s="20">
        <f>IFERROR((Visits[[#This Row],[SCH_END]]-Visits[[#This Row],[SCH_START]])*24,"")</f>
        <v/>
      </c>
      <c r="Y85" s="20">
        <f>IFERROR((Visits[[#This Row],[ACT_END]]-Visits[[#This Row],[ACT_START]])*24,"")</f>
        <v/>
      </c>
      <c r="Z85" s="37">
        <f>IFERROR(Visits[[#This Row],[INVOICE_PRICE]]*Parameters!$B$2+Parameters!$B$3,"")</f>
        <v/>
      </c>
      <c r="AA85" s="39">
        <f>IFERROR((Parameters!$B$6/Parameters!$C$6)*Visits[[#This Row],[EXP_DURATION]],"")</f>
        <v/>
      </c>
      <c r="AB85" s="39">
        <f>IFERROR((Parameters!$B$6/Parameters!$C$6)*Visits[[#This Row],[ACT_DURATION]],"")</f>
        <v/>
      </c>
      <c r="AC85" s="37">
        <f>IF(Visits[[#This Row],[VISIT_ID]]="","",Parameters!$B$7/Parameters!$C$7)</f>
        <v/>
      </c>
      <c r="AD85" s="38" t="n"/>
      <c r="AE85" s="37">
        <f t="array" ref="AE85">IFERROR(Visits[[#This Row],[EXP_DURATION]]*Table6[Average],"")</f>
        <v/>
      </c>
      <c r="AF85" s="39">
        <f>IFERROR(IF(Visits[[#This Row],[VISIT_ID]]="","",SUMIF(Table3[VISIT_ID],Visits[[#This Row],[VISIT_ID]],Table3[TOTAL_COST])),"")</f>
        <v/>
      </c>
    </row>
    <row r="86">
      <c r="A86" s="30">
        <f>IF(J_A_visits!A86="","",J_A_visits!A86)</f>
        <v/>
      </c>
      <c r="B86" s="30">
        <f t="array" ref="B86">IFERROR(VLOOKUP(Visits[[#This Row],[VISIT_ID]],J_A_visits!A:O,COLUMN(J_A_visits!B:B),0),"")</f>
        <v/>
      </c>
      <c r="C86" s="30">
        <f t="array" ref="C86">IFERROR(VLOOKUP(Visits[[#This Row],[VISIT_ID]],J_A_visits!A:O,COLUMN(J_A_visits!C:C),0),"")</f>
        <v/>
      </c>
      <c r="D86" s="30">
        <f t="array" ref="D86">IFERROR(VLOOKUP(Visits[[#This Row],[VISIT_ID]],J_A_visits!A:O,COLUMN(J_A_visits!D:D),0),"")</f>
        <v/>
      </c>
      <c r="E86" s="6">
        <f t="array" ref="E86">IFERROR(DATEVALUE(LEFT(VLOOKUP(Visits[[#This Row],[VISIT_ID]],J_A_visits!A:O,COLUMN(J_A_visits!E:E),0),10)),"")</f>
        <v/>
      </c>
      <c r="F86" s="6">
        <f>IFERROR(TEXT(Visits[[#This Row],[DATE]],"YYYY-MM"),"")</f>
        <v/>
      </c>
      <c r="G86" s="6">
        <f t="array" ref="G86">IFERROR(VLOOKUP(Visits[[#This Row],[VISIT_ID]],J_A_visits!A:P,COLUMN(J_A_visits!P:P),0),"")</f>
        <v/>
      </c>
      <c r="H86" s="6">
        <f t="array" ref="H86">IFERROR(VLOOKUP(Visits[[#This Row],[VISIT_ID]],J_A_visits!A:Q,COLUMN(J_A_visits!Q:Q),0),"")</f>
        <v/>
      </c>
      <c r="I86" s="30">
        <f t="array" ref="I86">IFERROR(VLOOKUP(Visits[[#This Row],[VISIT_ID]],J_A_visits!$A:$O,COLUMN(J_A_visits!G:G),0),"")</f>
        <v/>
      </c>
      <c r="J86" s="37">
        <f t="array" ref="J86">IFERROR(VLOOKUP(Visits[[#This Row],[VISIT_ID]],J_A_visits!$A:$O,COLUMN(J_A_visits!H:H),0),"")</f>
        <v/>
      </c>
      <c r="K86" s="30">
        <f t="array" ref="K86">IFERROR(VLOOKUP(Visits[[#This Row],[VISIT_ID]],J_A_visits!$A:$O,COLUMN(J_A_visits!I:I),0),"")</f>
        <v/>
      </c>
      <c r="L86" s="37">
        <f t="array" ref="L86">IFERROR(VLOOKUP(Visits[[#This Row],[VISIT_ID]],J_A_visits!$A:$O,COLUMN(J_A_visits!J:J),0),"")</f>
        <v/>
      </c>
      <c r="M86" s="37">
        <f t="array" ref="M86">IFERROR(VLOOKUP(Visits[[#This Row],[VISIT_ID]],J_A_visits!$A:$O,COLUMN(J_A_visits!K:K),0),"")</f>
        <v/>
      </c>
      <c r="N86" s="37">
        <f t="array" ref="N86">IFERROR(VLOOKUP(Visits[[#This Row],[VISIT_ID]],J_A_visits!$A:$O,COLUMN(J_A_visits!L:L),0),"")</f>
        <v/>
      </c>
      <c r="O86" s="37">
        <f t="array" ref="O86">IFERROR(VLOOKUP(Visits[[#This Row],[VISIT_ID]],J_A_visits!$A:$O,COLUMN(J_A_visits!M:M),0),"")</f>
        <v/>
      </c>
      <c r="P86" s="37">
        <f>IFERROR(1-(Visits[[#This Row],[QUOTE_PRICE]]/Visits[[#This Row],[INITIAL_PRICE]]),"")</f>
        <v/>
      </c>
      <c r="Q86" s="36">
        <f t="array" ref="Q86">IFERROR(VLOOKUP(Visits[[#This Row],[VISIT_ID]],J_A_visits!$A:$O,COLUMN(J_A_visits!N:N),0),"")</f>
        <v/>
      </c>
      <c r="R86" s="30">
        <f t="array" ref="R86">IFERROR(VLOOKUP(Visits[[#This Row],[VISIT_ID]],J_A_visits!$A:$O,COLUMN(J_A_visits!N:N),0),"")</f>
        <v/>
      </c>
      <c r="S86" s="30">
        <f>IF(Visits[[#This Row],[VISIT_ID]]="","",COUNTIF(Table3[VISIT_ID],Visits[[#This Row],[VISIT_ID]]))</f>
        <v/>
      </c>
      <c r="T86" s="38">
        <f t="array" ref="T86">IFERROR(TIMEVALUE(MID(VLOOKUP(Visits[[#This Row],[VISIT_ID]],J_A_visits!A:O,COLUMN(J_A_visits!E:E),0),12,8))-(7/24),"")</f>
        <v/>
      </c>
      <c r="U86" s="38">
        <f t="array" ref="U86">IFERROR(
    MOD(TIMEVALUE(MID(VLOOKUP(Visits[[#This Row],[VISIT_ID]],J_A_visits!A:O,COLUMN(J_A_visits!F:F),0),12,8)) - (7/24), 1),
"")</f>
        <v/>
      </c>
      <c r="V86" s="38">
        <f>IF(_xlfn.MINIFS(Table3[CLOCK_IN],Table3[VISIT_ID],Visits[[#This Row],[VISIT_ID]])=0,"",_xlfn.MINIFS(Table3[CLOCK_IN],Table3[VISIT_ID],Visits[[#This Row],[VISIT_ID]]))</f>
        <v/>
      </c>
      <c r="W86" s="38">
        <f>IF(_xlfn.MAXIFS(Table3[CLOCK_OUT],Table3[VISIT_ID],Visits[[#This Row],[VISIT_ID]])=0,"",_xlfn.MAXIFS(Table3[CLOCK_OUT],Table3[VISIT_ID],Visits[[#This Row],[VISIT_ID]]))</f>
        <v/>
      </c>
      <c r="X86" s="20">
        <f>IFERROR((Visits[[#This Row],[SCH_END]]-Visits[[#This Row],[SCH_START]])*24,"")</f>
        <v/>
      </c>
      <c r="Y86" s="20">
        <f>IFERROR((Visits[[#This Row],[ACT_END]]-Visits[[#This Row],[ACT_START]])*24,"")</f>
        <v/>
      </c>
      <c r="Z86" s="37">
        <f>IFERROR(Visits[[#This Row],[INVOICE_PRICE]]*Parameters!$B$2+Parameters!$B$3,"")</f>
        <v/>
      </c>
      <c r="AA86" s="39">
        <f>IFERROR((Parameters!$B$6/Parameters!$C$6)*Visits[[#This Row],[EXP_DURATION]],"")</f>
        <v/>
      </c>
      <c r="AB86" s="39">
        <f>IFERROR((Parameters!$B$6/Parameters!$C$6)*Visits[[#This Row],[ACT_DURATION]],"")</f>
        <v/>
      </c>
      <c r="AC86" s="37">
        <f>IF(Visits[[#This Row],[VISIT_ID]]="","",Parameters!$B$7/Parameters!$C$7)</f>
        <v/>
      </c>
      <c r="AD86" s="38" t="n"/>
      <c r="AE86" s="37">
        <f t="array" ref="AE86">IFERROR(Visits[[#This Row],[EXP_DURATION]]*Table6[Average],"")</f>
        <v/>
      </c>
      <c r="AF86" s="39">
        <f>IFERROR(IF(Visits[[#This Row],[VISIT_ID]]="","",SUMIF(Table3[VISIT_ID],Visits[[#This Row],[VISIT_ID]],Table3[TOTAL_COST])),"")</f>
        <v/>
      </c>
    </row>
    <row r="87">
      <c r="A87" s="30">
        <f>IF(J_A_visits!A87="","",J_A_visits!A87)</f>
        <v/>
      </c>
      <c r="B87" s="30">
        <f t="array" ref="B87">IFERROR(VLOOKUP(Visits[[#This Row],[VISIT_ID]],J_A_visits!A:O,COLUMN(J_A_visits!B:B),0),"")</f>
        <v/>
      </c>
      <c r="C87" s="30">
        <f t="array" ref="C87">IFERROR(VLOOKUP(Visits[[#This Row],[VISIT_ID]],J_A_visits!A:O,COLUMN(J_A_visits!C:C),0),"")</f>
        <v/>
      </c>
      <c r="D87" s="30">
        <f t="array" ref="D87">IFERROR(VLOOKUP(Visits[[#This Row],[VISIT_ID]],J_A_visits!A:O,COLUMN(J_A_visits!D:D),0),"")</f>
        <v/>
      </c>
      <c r="E87" s="6">
        <f t="array" ref="E87">IFERROR(DATEVALUE(LEFT(VLOOKUP(Visits[[#This Row],[VISIT_ID]],J_A_visits!A:O,COLUMN(J_A_visits!E:E),0),10)),"")</f>
        <v/>
      </c>
      <c r="F87" s="6">
        <f>IFERROR(TEXT(Visits[[#This Row],[DATE]],"YYYY-MM"),"")</f>
        <v/>
      </c>
      <c r="G87" s="6">
        <f t="array" ref="G87">IFERROR(VLOOKUP(Visits[[#This Row],[VISIT_ID]],J_A_visits!A:P,COLUMN(J_A_visits!P:P),0),"")</f>
        <v/>
      </c>
      <c r="H87" s="6">
        <f t="array" ref="H87">IFERROR(VLOOKUP(Visits[[#This Row],[VISIT_ID]],J_A_visits!A:Q,COLUMN(J_A_visits!Q:Q),0),"")</f>
        <v/>
      </c>
      <c r="I87" s="30">
        <f t="array" ref="I87">IFERROR(VLOOKUP(Visits[[#This Row],[VISIT_ID]],J_A_visits!$A:$O,COLUMN(J_A_visits!G:G),0),"")</f>
        <v/>
      </c>
      <c r="J87" s="37">
        <f t="array" ref="J87">IFERROR(VLOOKUP(Visits[[#This Row],[VISIT_ID]],J_A_visits!$A:$O,COLUMN(J_A_visits!H:H),0),"")</f>
        <v/>
      </c>
      <c r="K87" s="30">
        <f t="array" ref="K87">IFERROR(VLOOKUP(Visits[[#This Row],[VISIT_ID]],J_A_visits!$A:$O,COLUMN(J_A_visits!I:I),0),"")</f>
        <v/>
      </c>
      <c r="L87" s="37">
        <f t="array" ref="L87">IFERROR(VLOOKUP(Visits[[#This Row],[VISIT_ID]],J_A_visits!$A:$O,COLUMN(J_A_visits!J:J),0),"")</f>
        <v/>
      </c>
      <c r="M87" s="37">
        <f t="array" ref="M87">IFERROR(VLOOKUP(Visits[[#This Row],[VISIT_ID]],J_A_visits!$A:$O,COLUMN(J_A_visits!K:K),0),"")</f>
        <v/>
      </c>
      <c r="N87" s="37">
        <f t="array" ref="N87">IFERROR(VLOOKUP(Visits[[#This Row],[VISIT_ID]],J_A_visits!$A:$O,COLUMN(J_A_visits!L:L),0),"")</f>
        <v/>
      </c>
      <c r="O87" s="37">
        <f t="array" ref="O87">IFERROR(VLOOKUP(Visits[[#This Row],[VISIT_ID]],J_A_visits!$A:$O,COLUMN(J_A_visits!M:M),0),"")</f>
        <v/>
      </c>
      <c r="P87" s="37">
        <f>IFERROR(1-(Visits[[#This Row],[QUOTE_PRICE]]/Visits[[#This Row],[INITIAL_PRICE]]),"")</f>
        <v/>
      </c>
      <c r="Q87" s="36">
        <f t="array" ref="Q87">IFERROR(VLOOKUP(Visits[[#This Row],[VISIT_ID]],J_A_visits!$A:$O,COLUMN(J_A_visits!N:N),0),"")</f>
        <v/>
      </c>
      <c r="R87" s="30">
        <f t="array" ref="R87">IFERROR(VLOOKUP(Visits[[#This Row],[VISIT_ID]],J_A_visits!$A:$O,COLUMN(J_A_visits!N:N),0),"")</f>
        <v/>
      </c>
      <c r="S87" s="30">
        <f>IF(Visits[[#This Row],[VISIT_ID]]="","",COUNTIF(Table3[VISIT_ID],Visits[[#This Row],[VISIT_ID]]))</f>
        <v/>
      </c>
      <c r="T87" s="38">
        <f t="array" ref="T87">IFERROR(TIMEVALUE(MID(VLOOKUP(Visits[[#This Row],[VISIT_ID]],J_A_visits!A:O,COLUMN(J_A_visits!E:E),0),12,8))-(7/24),"")</f>
        <v/>
      </c>
      <c r="U87" s="38">
        <f t="array" ref="U87">IFERROR(
    MOD(TIMEVALUE(MID(VLOOKUP(Visits[[#This Row],[VISIT_ID]],J_A_visits!A:O,COLUMN(J_A_visits!F:F),0),12,8)) - (7/24), 1),
"")</f>
        <v/>
      </c>
      <c r="V87" s="38">
        <f>IF(_xlfn.MINIFS(Table3[CLOCK_IN],Table3[VISIT_ID],Visits[[#This Row],[VISIT_ID]])=0,"",_xlfn.MINIFS(Table3[CLOCK_IN],Table3[VISIT_ID],Visits[[#This Row],[VISIT_ID]]))</f>
        <v/>
      </c>
      <c r="W87" s="38">
        <f>IF(_xlfn.MAXIFS(Table3[CLOCK_OUT],Table3[VISIT_ID],Visits[[#This Row],[VISIT_ID]])=0,"",_xlfn.MAXIFS(Table3[CLOCK_OUT],Table3[VISIT_ID],Visits[[#This Row],[VISIT_ID]]))</f>
        <v/>
      </c>
      <c r="X87" s="20">
        <f>IFERROR((Visits[[#This Row],[SCH_END]]-Visits[[#This Row],[SCH_START]])*24,"")</f>
        <v/>
      </c>
      <c r="Y87" s="20">
        <f>IFERROR((Visits[[#This Row],[ACT_END]]-Visits[[#This Row],[ACT_START]])*24,"")</f>
        <v/>
      </c>
      <c r="Z87" s="37">
        <f>IFERROR(Visits[[#This Row],[INVOICE_PRICE]]*Parameters!$B$2+Parameters!$B$3,"")</f>
        <v/>
      </c>
      <c r="AA87" s="39">
        <f>IFERROR((Parameters!$B$6/Parameters!$C$6)*Visits[[#This Row],[EXP_DURATION]],"")</f>
        <v/>
      </c>
      <c r="AB87" s="39">
        <f>IFERROR((Parameters!$B$6/Parameters!$C$6)*Visits[[#This Row],[ACT_DURATION]],"")</f>
        <v/>
      </c>
      <c r="AC87" s="37">
        <f>IF(Visits[[#This Row],[VISIT_ID]]="","",Parameters!$B$7/Parameters!$C$7)</f>
        <v/>
      </c>
      <c r="AD87" s="38" t="n"/>
      <c r="AE87" s="37">
        <f t="array" ref="AE87">IFERROR(Visits[[#This Row],[EXP_DURATION]]*Table6[Average],"")</f>
        <v/>
      </c>
      <c r="AF87" s="39">
        <f>IFERROR(IF(Visits[[#This Row],[VISIT_ID]]="","",SUMIF(Table3[VISIT_ID],Visits[[#This Row],[VISIT_ID]],Table3[TOTAL_COST])),"")</f>
        <v/>
      </c>
    </row>
    <row r="88">
      <c r="A88" s="30">
        <f>IF(J_A_visits!A88="","",J_A_visits!A88)</f>
        <v/>
      </c>
      <c r="B88" s="30">
        <f t="array" ref="B88">IFERROR(VLOOKUP(Visits[[#This Row],[VISIT_ID]],J_A_visits!A:O,COLUMN(J_A_visits!B:B),0),"")</f>
        <v/>
      </c>
      <c r="C88" s="30">
        <f t="array" ref="C88">IFERROR(VLOOKUP(Visits[[#This Row],[VISIT_ID]],J_A_visits!A:O,COLUMN(J_A_visits!C:C),0),"")</f>
        <v/>
      </c>
      <c r="D88" s="30">
        <f t="array" ref="D88">IFERROR(VLOOKUP(Visits[[#This Row],[VISIT_ID]],J_A_visits!A:O,COLUMN(J_A_visits!D:D),0),"")</f>
        <v/>
      </c>
      <c r="E88" s="6">
        <f t="array" ref="E88">IFERROR(DATEVALUE(LEFT(VLOOKUP(Visits[[#This Row],[VISIT_ID]],J_A_visits!A:O,COLUMN(J_A_visits!E:E),0),10)),"")</f>
        <v/>
      </c>
      <c r="F88" s="6">
        <f>IFERROR(TEXT(Visits[[#This Row],[DATE]],"YYYY-MM"),"")</f>
        <v/>
      </c>
      <c r="G88" s="6">
        <f t="array" ref="G88">IFERROR(VLOOKUP(Visits[[#This Row],[VISIT_ID]],J_A_visits!A:P,COLUMN(J_A_visits!P:P),0),"")</f>
        <v/>
      </c>
      <c r="H88" s="6">
        <f t="array" ref="H88">IFERROR(VLOOKUP(Visits[[#This Row],[VISIT_ID]],J_A_visits!A:Q,COLUMN(J_A_visits!Q:Q),0),"")</f>
        <v/>
      </c>
      <c r="I88" s="30">
        <f t="array" ref="I88">IFERROR(VLOOKUP(Visits[[#This Row],[VISIT_ID]],J_A_visits!$A:$O,COLUMN(J_A_visits!G:G),0),"")</f>
        <v/>
      </c>
      <c r="J88" s="37">
        <f t="array" ref="J88">IFERROR(VLOOKUP(Visits[[#This Row],[VISIT_ID]],J_A_visits!$A:$O,COLUMN(J_A_visits!H:H),0),"")</f>
        <v/>
      </c>
      <c r="K88" s="30">
        <f t="array" ref="K88">IFERROR(VLOOKUP(Visits[[#This Row],[VISIT_ID]],J_A_visits!$A:$O,COLUMN(J_A_visits!I:I),0),"")</f>
        <v/>
      </c>
      <c r="L88" s="37">
        <f t="array" ref="L88">IFERROR(VLOOKUP(Visits[[#This Row],[VISIT_ID]],J_A_visits!$A:$O,COLUMN(J_A_visits!J:J),0),"")</f>
        <v/>
      </c>
      <c r="M88" s="37">
        <f t="array" ref="M88">IFERROR(VLOOKUP(Visits[[#This Row],[VISIT_ID]],J_A_visits!$A:$O,COLUMN(J_A_visits!K:K),0),"")</f>
        <v/>
      </c>
      <c r="N88" s="37">
        <f t="array" ref="N88">IFERROR(VLOOKUP(Visits[[#This Row],[VISIT_ID]],J_A_visits!$A:$O,COLUMN(J_A_visits!L:L),0),"")</f>
        <v/>
      </c>
      <c r="O88" s="37">
        <f t="array" ref="O88">IFERROR(VLOOKUP(Visits[[#This Row],[VISIT_ID]],J_A_visits!$A:$O,COLUMN(J_A_visits!M:M),0),"")</f>
        <v/>
      </c>
      <c r="P88" s="37">
        <f>IFERROR(1-(Visits[[#This Row],[QUOTE_PRICE]]/Visits[[#This Row],[INITIAL_PRICE]]),"")</f>
        <v/>
      </c>
      <c r="Q88" s="36">
        <f t="array" ref="Q88">IFERROR(VLOOKUP(Visits[[#This Row],[VISIT_ID]],J_A_visits!$A:$O,COLUMN(J_A_visits!N:N),0),"")</f>
        <v/>
      </c>
      <c r="R88" s="30">
        <f t="array" ref="R88">IFERROR(VLOOKUP(Visits[[#This Row],[VISIT_ID]],J_A_visits!$A:$O,COLUMN(J_A_visits!N:N),0),"")</f>
        <v/>
      </c>
      <c r="S88" s="30">
        <f>IF(Visits[[#This Row],[VISIT_ID]]="","",COUNTIF(Table3[VISIT_ID],Visits[[#This Row],[VISIT_ID]]))</f>
        <v/>
      </c>
      <c r="T88" s="38">
        <f t="array" ref="T88">IFERROR(TIMEVALUE(MID(VLOOKUP(Visits[[#This Row],[VISIT_ID]],J_A_visits!A:O,COLUMN(J_A_visits!E:E),0),12,8))-(7/24),"")</f>
        <v/>
      </c>
      <c r="U88" s="38">
        <f t="array" ref="U88">IFERROR(
    MOD(TIMEVALUE(MID(VLOOKUP(Visits[[#This Row],[VISIT_ID]],J_A_visits!A:O,COLUMN(J_A_visits!F:F),0),12,8)) - (7/24), 1),
"")</f>
        <v/>
      </c>
      <c r="V88" s="38">
        <f>IF(_xlfn.MINIFS(Table3[CLOCK_IN],Table3[VISIT_ID],Visits[[#This Row],[VISIT_ID]])=0,"",_xlfn.MINIFS(Table3[CLOCK_IN],Table3[VISIT_ID],Visits[[#This Row],[VISIT_ID]]))</f>
        <v/>
      </c>
      <c r="W88" s="38">
        <f>IF(_xlfn.MAXIFS(Table3[CLOCK_OUT],Table3[VISIT_ID],Visits[[#This Row],[VISIT_ID]])=0,"",_xlfn.MAXIFS(Table3[CLOCK_OUT],Table3[VISIT_ID],Visits[[#This Row],[VISIT_ID]]))</f>
        <v/>
      </c>
      <c r="X88" s="20">
        <f>IFERROR((Visits[[#This Row],[SCH_END]]-Visits[[#This Row],[SCH_START]])*24,"")</f>
        <v/>
      </c>
      <c r="Y88" s="20">
        <f>IFERROR((Visits[[#This Row],[ACT_END]]-Visits[[#This Row],[ACT_START]])*24,"")</f>
        <v/>
      </c>
      <c r="Z88" s="37">
        <f>IFERROR(Visits[[#This Row],[INVOICE_PRICE]]*Parameters!$B$2+Parameters!$B$3,"")</f>
        <v/>
      </c>
      <c r="AA88" s="39">
        <f>IFERROR((Parameters!$B$6/Parameters!$C$6)*Visits[[#This Row],[EXP_DURATION]],"")</f>
        <v/>
      </c>
      <c r="AB88" s="39">
        <f>IFERROR((Parameters!$B$6/Parameters!$C$6)*Visits[[#This Row],[ACT_DURATION]],"")</f>
        <v/>
      </c>
      <c r="AC88" s="37">
        <f>IF(Visits[[#This Row],[VISIT_ID]]="","",Parameters!$B$7/Parameters!$C$7)</f>
        <v/>
      </c>
      <c r="AD88" s="38" t="n"/>
      <c r="AE88" s="37">
        <f t="array" ref="AE88">IFERROR(Visits[[#This Row],[EXP_DURATION]]*Table6[Average],"")</f>
        <v/>
      </c>
      <c r="AF88" s="39">
        <f>IFERROR(IF(Visits[[#This Row],[VISIT_ID]]="","",SUMIF(Table3[VISIT_ID],Visits[[#This Row],[VISIT_ID]],Table3[TOTAL_COST])),"")</f>
        <v/>
      </c>
    </row>
    <row r="89">
      <c r="A89" s="30">
        <f>IF(J_A_visits!A89="","",J_A_visits!A89)</f>
        <v/>
      </c>
      <c r="B89" s="30">
        <f t="array" ref="B89">IFERROR(VLOOKUP(Visits[[#This Row],[VISIT_ID]],J_A_visits!A:O,COLUMN(J_A_visits!B:B),0),"")</f>
        <v/>
      </c>
      <c r="C89" s="30">
        <f t="array" ref="C89">IFERROR(VLOOKUP(Visits[[#This Row],[VISIT_ID]],J_A_visits!A:O,COLUMN(J_A_visits!C:C),0),"")</f>
        <v/>
      </c>
      <c r="D89" s="30">
        <f t="array" ref="D89">IFERROR(VLOOKUP(Visits[[#This Row],[VISIT_ID]],J_A_visits!A:O,COLUMN(J_A_visits!D:D),0),"")</f>
        <v/>
      </c>
      <c r="E89" s="6">
        <f t="array" ref="E89">IFERROR(DATEVALUE(LEFT(VLOOKUP(Visits[[#This Row],[VISIT_ID]],J_A_visits!A:O,COLUMN(J_A_visits!E:E),0),10)),"")</f>
        <v/>
      </c>
      <c r="F89" s="6">
        <f>IFERROR(TEXT(Visits[[#This Row],[DATE]],"YYYY-MM"),"")</f>
        <v/>
      </c>
      <c r="G89" s="6">
        <f t="array" ref="G89">IFERROR(VLOOKUP(Visits[[#This Row],[VISIT_ID]],J_A_visits!A:P,COLUMN(J_A_visits!P:P),0),"")</f>
        <v/>
      </c>
      <c r="H89" s="6">
        <f t="array" ref="H89">IFERROR(VLOOKUP(Visits[[#This Row],[VISIT_ID]],J_A_visits!A:Q,COLUMN(J_A_visits!Q:Q),0),"")</f>
        <v/>
      </c>
      <c r="I89" s="30">
        <f t="array" ref="I89">IFERROR(VLOOKUP(Visits[[#This Row],[VISIT_ID]],J_A_visits!$A:$O,COLUMN(J_A_visits!G:G),0),"")</f>
        <v/>
      </c>
      <c r="J89" s="37">
        <f t="array" ref="J89">IFERROR(VLOOKUP(Visits[[#This Row],[VISIT_ID]],J_A_visits!$A:$O,COLUMN(J_A_visits!H:H),0),"")</f>
        <v/>
      </c>
      <c r="K89" s="30">
        <f t="array" ref="K89">IFERROR(VLOOKUP(Visits[[#This Row],[VISIT_ID]],J_A_visits!$A:$O,COLUMN(J_A_visits!I:I),0),"")</f>
        <v/>
      </c>
      <c r="L89" s="37">
        <f t="array" ref="L89">IFERROR(VLOOKUP(Visits[[#This Row],[VISIT_ID]],J_A_visits!$A:$O,COLUMN(J_A_visits!J:J),0),"")</f>
        <v/>
      </c>
      <c r="M89" s="37">
        <f t="array" ref="M89">IFERROR(VLOOKUP(Visits[[#This Row],[VISIT_ID]],J_A_visits!$A:$O,COLUMN(J_A_visits!K:K),0),"")</f>
        <v/>
      </c>
      <c r="N89" s="37">
        <f t="array" ref="N89">IFERROR(VLOOKUP(Visits[[#This Row],[VISIT_ID]],J_A_visits!$A:$O,COLUMN(J_A_visits!L:L),0),"")</f>
        <v/>
      </c>
      <c r="O89" s="37">
        <f t="array" ref="O89">IFERROR(VLOOKUP(Visits[[#This Row],[VISIT_ID]],J_A_visits!$A:$O,COLUMN(J_A_visits!M:M),0),"")</f>
        <v/>
      </c>
      <c r="P89" s="37">
        <f>IFERROR(1-(Visits[[#This Row],[QUOTE_PRICE]]/Visits[[#This Row],[INITIAL_PRICE]]),"")</f>
        <v/>
      </c>
      <c r="Q89" s="36">
        <f t="array" ref="Q89">IFERROR(VLOOKUP(Visits[[#This Row],[VISIT_ID]],J_A_visits!$A:$O,COLUMN(J_A_visits!N:N),0),"")</f>
        <v/>
      </c>
      <c r="R89" s="30">
        <f t="array" ref="R89">IFERROR(VLOOKUP(Visits[[#This Row],[VISIT_ID]],J_A_visits!$A:$O,COLUMN(J_A_visits!N:N),0),"")</f>
        <v/>
      </c>
      <c r="S89" s="30">
        <f>IF(Visits[[#This Row],[VISIT_ID]]="","",COUNTIF(Table3[VISIT_ID],Visits[[#This Row],[VISIT_ID]]))</f>
        <v/>
      </c>
      <c r="T89" s="38">
        <f t="array" ref="T89">IFERROR(TIMEVALUE(MID(VLOOKUP(Visits[[#This Row],[VISIT_ID]],J_A_visits!A:O,COLUMN(J_A_visits!E:E),0),12,8))-(7/24),"")</f>
        <v/>
      </c>
      <c r="U89" s="38">
        <f t="array" ref="U89">IFERROR(
    MOD(TIMEVALUE(MID(VLOOKUP(Visits[[#This Row],[VISIT_ID]],J_A_visits!A:O,COLUMN(J_A_visits!F:F),0),12,8)) - (7/24), 1),
"")</f>
        <v/>
      </c>
      <c r="V89" s="38">
        <f>IF(_xlfn.MINIFS(Table3[CLOCK_IN],Table3[VISIT_ID],Visits[[#This Row],[VISIT_ID]])=0,"",_xlfn.MINIFS(Table3[CLOCK_IN],Table3[VISIT_ID],Visits[[#This Row],[VISIT_ID]]))</f>
        <v/>
      </c>
      <c r="W89" s="38">
        <f>IF(_xlfn.MAXIFS(Table3[CLOCK_OUT],Table3[VISIT_ID],Visits[[#This Row],[VISIT_ID]])=0,"",_xlfn.MAXIFS(Table3[CLOCK_OUT],Table3[VISIT_ID],Visits[[#This Row],[VISIT_ID]]))</f>
        <v/>
      </c>
      <c r="X89" s="20">
        <f>IFERROR((Visits[[#This Row],[SCH_END]]-Visits[[#This Row],[SCH_START]])*24,"")</f>
        <v/>
      </c>
      <c r="Y89" s="20">
        <f>IFERROR((Visits[[#This Row],[ACT_END]]-Visits[[#This Row],[ACT_START]])*24,"")</f>
        <v/>
      </c>
      <c r="Z89" s="37">
        <f>IFERROR(Visits[[#This Row],[INVOICE_PRICE]]*Parameters!$B$2+Parameters!$B$3,"")</f>
        <v/>
      </c>
      <c r="AA89" s="39">
        <f>IFERROR((Parameters!$B$6/Parameters!$C$6)*Visits[[#This Row],[EXP_DURATION]],"")</f>
        <v/>
      </c>
      <c r="AB89" s="39">
        <f>IFERROR((Parameters!$B$6/Parameters!$C$6)*Visits[[#This Row],[ACT_DURATION]],"")</f>
        <v/>
      </c>
      <c r="AC89" s="37">
        <f>IF(Visits[[#This Row],[VISIT_ID]]="","",Parameters!$B$7/Parameters!$C$7)</f>
        <v/>
      </c>
      <c r="AD89" s="38" t="n"/>
      <c r="AE89" s="37">
        <f t="array" ref="AE89">IFERROR(Visits[[#This Row],[EXP_DURATION]]*Table6[Average],"")</f>
        <v/>
      </c>
      <c r="AF89" s="39">
        <f>IFERROR(IF(Visits[[#This Row],[VISIT_ID]]="","",SUMIF(Table3[VISIT_ID],Visits[[#This Row],[VISIT_ID]],Table3[TOTAL_COST])),"")</f>
        <v/>
      </c>
    </row>
    <row r="90">
      <c r="A90" s="30">
        <f>IF(J_A_visits!A90="","",J_A_visits!A90)</f>
        <v/>
      </c>
      <c r="B90" s="30">
        <f t="array" ref="B90">IFERROR(VLOOKUP(Visits[[#This Row],[VISIT_ID]],J_A_visits!A:O,COLUMN(J_A_visits!B:B),0),"")</f>
        <v/>
      </c>
      <c r="C90" s="30">
        <f t="array" ref="C90">IFERROR(VLOOKUP(Visits[[#This Row],[VISIT_ID]],J_A_visits!A:O,COLUMN(J_A_visits!C:C),0),"")</f>
        <v/>
      </c>
      <c r="D90" s="30">
        <f t="array" ref="D90">IFERROR(VLOOKUP(Visits[[#This Row],[VISIT_ID]],J_A_visits!A:O,COLUMN(J_A_visits!D:D),0),"")</f>
        <v/>
      </c>
      <c r="E90" s="6">
        <f t="array" ref="E90">IFERROR(DATEVALUE(LEFT(VLOOKUP(Visits[[#This Row],[VISIT_ID]],J_A_visits!A:O,COLUMN(J_A_visits!E:E),0),10)),"")</f>
        <v/>
      </c>
      <c r="F90" s="6">
        <f>IFERROR(TEXT(Visits[[#This Row],[DATE]],"YYYY-MM"),"")</f>
        <v/>
      </c>
      <c r="G90" s="6">
        <f t="array" ref="G90">IFERROR(VLOOKUP(Visits[[#This Row],[VISIT_ID]],J_A_visits!A:P,COLUMN(J_A_visits!P:P),0),"")</f>
        <v/>
      </c>
      <c r="H90" s="6">
        <f t="array" ref="H90">IFERROR(VLOOKUP(Visits[[#This Row],[VISIT_ID]],J_A_visits!A:Q,COLUMN(J_A_visits!Q:Q),0),"")</f>
        <v/>
      </c>
      <c r="I90" s="30">
        <f t="array" ref="I90">IFERROR(VLOOKUP(Visits[[#This Row],[VISIT_ID]],J_A_visits!$A:$O,COLUMN(J_A_visits!G:G),0),"")</f>
        <v/>
      </c>
      <c r="J90" s="37">
        <f t="array" ref="J90">IFERROR(VLOOKUP(Visits[[#This Row],[VISIT_ID]],J_A_visits!$A:$O,COLUMN(J_A_visits!H:H),0),"")</f>
        <v/>
      </c>
      <c r="K90" s="30">
        <f t="array" ref="K90">IFERROR(VLOOKUP(Visits[[#This Row],[VISIT_ID]],J_A_visits!$A:$O,COLUMN(J_A_visits!I:I),0),"")</f>
        <v/>
      </c>
      <c r="L90" s="37">
        <f t="array" ref="L90">IFERROR(VLOOKUP(Visits[[#This Row],[VISIT_ID]],J_A_visits!$A:$O,COLUMN(J_A_visits!J:J),0),"")</f>
        <v/>
      </c>
      <c r="M90" s="37">
        <f t="array" ref="M90">IFERROR(VLOOKUP(Visits[[#This Row],[VISIT_ID]],J_A_visits!$A:$O,COLUMN(J_A_visits!K:K),0),"")</f>
        <v/>
      </c>
      <c r="N90" s="37">
        <f t="array" ref="N90">IFERROR(VLOOKUP(Visits[[#This Row],[VISIT_ID]],J_A_visits!$A:$O,COLUMN(J_A_visits!L:L),0),"")</f>
        <v/>
      </c>
      <c r="O90" s="37">
        <f t="array" ref="O90">IFERROR(VLOOKUP(Visits[[#This Row],[VISIT_ID]],J_A_visits!$A:$O,COLUMN(J_A_visits!M:M),0),"")</f>
        <v/>
      </c>
      <c r="P90" s="37">
        <f>IFERROR(1-(Visits[[#This Row],[QUOTE_PRICE]]/Visits[[#This Row],[INITIAL_PRICE]]),"")</f>
        <v/>
      </c>
      <c r="Q90" s="36">
        <f t="array" ref="Q90">IFERROR(VLOOKUP(Visits[[#This Row],[VISIT_ID]],J_A_visits!$A:$O,COLUMN(J_A_visits!N:N),0),"")</f>
        <v/>
      </c>
      <c r="R90" s="30">
        <f t="array" ref="R90">IFERROR(VLOOKUP(Visits[[#This Row],[VISIT_ID]],J_A_visits!$A:$O,COLUMN(J_A_visits!N:N),0),"")</f>
        <v/>
      </c>
      <c r="S90" s="30">
        <f>IF(Visits[[#This Row],[VISIT_ID]]="","",COUNTIF(Table3[VISIT_ID],Visits[[#This Row],[VISIT_ID]]))</f>
        <v/>
      </c>
      <c r="T90" s="38">
        <f t="array" ref="T90">IFERROR(TIMEVALUE(MID(VLOOKUP(Visits[[#This Row],[VISIT_ID]],J_A_visits!A:O,COLUMN(J_A_visits!E:E),0),12,8))-(7/24),"")</f>
        <v/>
      </c>
      <c r="U90" s="38">
        <f t="array" ref="U90">IFERROR(
    MOD(TIMEVALUE(MID(VLOOKUP(Visits[[#This Row],[VISIT_ID]],J_A_visits!A:O,COLUMN(J_A_visits!F:F),0),12,8)) - (7/24), 1),
"")</f>
        <v/>
      </c>
      <c r="V90" s="38">
        <f>IF(_xlfn.MINIFS(Table3[CLOCK_IN],Table3[VISIT_ID],Visits[[#This Row],[VISIT_ID]])=0,"",_xlfn.MINIFS(Table3[CLOCK_IN],Table3[VISIT_ID],Visits[[#This Row],[VISIT_ID]]))</f>
        <v/>
      </c>
      <c r="W90" s="38">
        <f>IF(_xlfn.MAXIFS(Table3[CLOCK_OUT],Table3[VISIT_ID],Visits[[#This Row],[VISIT_ID]])=0,"",_xlfn.MAXIFS(Table3[CLOCK_OUT],Table3[VISIT_ID],Visits[[#This Row],[VISIT_ID]]))</f>
        <v/>
      </c>
      <c r="X90" s="20">
        <f>IFERROR((Visits[[#This Row],[SCH_END]]-Visits[[#This Row],[SCH_START]])*24,"")</f>
        <v/>
      </c>
      <c r="Y90" s="20">
        <f>IFERROR((Visits[[#This Row],[ACT_END]]-Visits[[#This Row],[ACT_START]])*24,"")</f>
        <v/>
      </c>
      <c r="Z90" s="37">
        <f>IFERROR(Visits[[#This Row],[INVOICE_PRICE]]*Parameters!$B$2+Parameters!$B$3,"")</f>
        <v/>
      </c>
      <c r="AA90" s="39">
        <f>IFERROR((Parameters!$B$6/Parameters!$C$6)*Visits[[#This Row],[EXP_DURATION]],"")</f>
        <v/>
      </c>
      <c r="AB90" s="39">
        <f>IFERROR((Parameters!$B$6/Parameters!$C$6)*Visits[[#This Row],[ACT_DURATION]],"")</f>
        <v/>
      </c>
      <c r="AC90" s="37">
        <f>IF(Visits[[#This Row],[VISIT_ID]]="","",Parameters!$B$7/Parameters!$C$7)</f>
        <v/>
      </c>
      <c r="AD90" s="38" t="n"/>
      <c r="AE90" s="37">
        <f t="array" ref="AE90">IFERROR(Visits[[#This Row],[EXP_DURATION]]*Table6[Average],"")</f>
        <v/>
      </c>
      <c r="AF90" s="39">
        <f>IFERROR(IF(Visits[[#This Row],[VISIT_ID]]="","",SUMIF(Table3[VISIT_ID],Visits[[#This Row],[VISIT_ID]],Table3[TOTAL_COST])),"")</f>
        <v/>
      </c>
    </row>
    <row r="91">
      <c r="A91" s="30">
        <f>IF(J_A_visits!A91="","",J_A_visits!A91)</f>
        <v/>
      </c>
      <c r="B91" s="30">
        <f t="array" ref="B91">IFERROR(VLOOKUP(Visits[[#This Row],[VISIT_ID]],J_A_visits!A:O,COLUMN(J_A_visits!B:B),0),"")</f>
        <v/>
      </c>
      <c r="C91" s="30">
        <f t="array" ref="C91">IFERROR(VLOOKUP(Visits[[#This Row],[VISIT_ID]],J_A_visits!A:O,COLUMN(J_A_visits!C:C),0),"")</f>
        <v/>
      </c>
      <c r="D91" s="30">
        <f t="array" ref="D91">IFERROR(VLOOKUP(Visits[[#This Row],[VISIT_ID]],J_A_visits!A:O,COLUMN(J_A_visits!D:D),0),"")</f>
        <v/>
      </c>
      <c r="E91" s="6">
        <f t="array" ref="E91">IFERROR(DATEVALUE(LEFT(VLOOKUP(Visits[[#This Row],[VISIT_ID]],J_A_visits!A:O,COLUMN(J_A_visits!E:E),0),10)),"")</f>
        <v/>
      </c>
      <c r="F91" s="6">
        <f>IFERROR(TEXT(Visits[[#This Row],[DATE]],"YYYY-MM"),"")</f>
        <v/>
      </c>
      <c r="G91" s="6">
        <f t="array" ref="G91">IFERROR(VLOOKUP(Visits[[#This Row],[VISIT_ID]],J_A_visits!A:P,COLUMN(J_A_visits!P:P),0),"")</f>
        <v/>
      </c>
      <c r="H91" s="6">
        <f t="array" ref="H91">IFERROR(VLOOKUP(Visits[[#This Row],[VISIT_ID]],J_A_visits!A:Q,COLUMN(J_A_visits!Q:Q),0),"")</f>
        <v/>
      </c>
      <c r="I91" s="30">
        <f t="array" ref="I91">IFERROR(VLOOKUP(Visits[[#This Row],[VISIT_ID]],J_A_visits!$A:$O,COLUMN(J_A_visits!G:G),0),"")</f>
        <v/>
      </c>
      <c r="J91" s="37">
        <f t="array" ref="J91">IFERROR(VLOOKUP(Visits[[#This Row],[VISIT_ID]],J_A_visits!$A:$O,COLUMN(J_A_visits!H:H),0),"")</f>
        <v/>
      </c>
      <c r="K91" s="30">
        <f t="array" ref="K91">IFERROR(VLOOKUP(Visits[[#This Row],[VISIT_ID]],J_A_visits!$A:$O,COLUMN(J_A_visits!I:I),0),"")</f>
        <v/>
      </c>
      <c r="L91" s="37">
        <f t="array" ref="L91">IFERROR(VLOOKUP(Visits[[#This Row],[VISIT_ID]],J_A_visits!$A:$O,COLUMN(J_A_visits!J:J),0),"")</f>
        <v/>
      </c>
      <c r="M91" s="37">
        <f t="array" ref="M91">IFERROR(VLOOKUP(Visits[[#This Row],[VISIT_ID]],J_A_visits!$A:$O,COLUMN(J_A_visits!K:K),0),"")</f>
        <v/>
      </c>
      <c r="N91" s="37">
        <f t="array" ref="N91">IFERROR(VLOOKUP(Visits[[#This Row],[VISIT_ID]],J_A_visits!$A:$O,COLUMN(J_A_visits!L:L),0),"")</f>
        <v/>
      </c>
      <c r="O91" s="37">
        <f t="array" ref="O91">IFERROR(VLOOKUP(Visits[[#This Row],[VISIT_ID]],J_A_visits!$A:$O,COLUMN(J_A_visits!M:M),0),"")</f>
        <v/>
      </c>
      <c r="P91" s="37">
        <f>IFERROR(1-(Visits[[#This Row],[QUOTE_PRICE]]/Visits[[#This Row],[INITIAL_PRICE]]),"")</f>
        <v/>
      </c>
      <c r="Q91" s="36">
        <f t="array" ref="Q91">IFERROR(VLOOKUP(Visits[[#This Row],[VISIT_ID]],J_A_visits!$A:$O,COLUMN(J_A_visits!N:N),0),"")</f>
        <v/>
      </c>
      <c r="R91" s="30">
        <f t="array" ref="R91">IFERROR(VLOOKUP(Visits[[#This Row],[VISIT_ID]],J_A_visits!$A:$O,COLUMN(J_A_visits!N:N),0),"")</f>
        <v/>
      </c>
      <c r="S91" s="30">
        <f>IF(Visits[[#This Row],[VISIT_ID]]="","",COUNTIF(Table3[VISIT_ID],Visits[[#This Row],[VISIT_ID]]))</f>
        <v/>
      </c>
      <c r="T91" s="38">
        <f t="array" ref="T91">IFERROR(TIMEVALUE(MID(VLOOKUP(Visits[[#This Row],[VISIT_ID]],J_A_visits!A:O,COLUMN(J_A_visits!E:E),0),12,8))-(7/24),"")</f>
        <v/>
      </c>
      <c r="U91" s="38">
        <f t="array" ref="U91">IFERROR(
    MOD(TIMEVALUE(MID(VLOOKUP(Visits[[#This Row],[VISIT_ID]],J_A_visits!A:O,COLUMN(J_A_visits!F:F),0),12,8)) - (7/24), 1),
"")</f>
        <v/>
      </c>
      <c r="V91" s="38">
        <f>IF(_xlfn.MINIFS(Table3[CLOCK_IN],Table3[VISIT_ID],Visits[[#This Row],[VISIT_ID]])=0,"",_xlfn.MINIFS(Table3[CLOCK_IN],Table3[VISIT_ID],Visits[[#This Row],[VISIT_ID]]))</f>
        <v/>
      </c>
      <c r="W91" s="38">
        <f>IF(_xlfn.MAXIFS(Table3[CLOCK_OUT],Table3[VISIT_ID],Visits[[#This Row],[VISIT_ID]])=0,"",_xlfn.MAXIFS(Table3[CLOCK_OUT],Table3[VISIT_ID],Visits[[#This Row],[VISIT_ID]]))</f>
        <v/>
      </c>
      <c r="X91" s="20">
        <f>IFERROR((Visits[[#This Row],[SCH_END]]-Visits[[#This Row],[SCH_START]])*24,"")</f>
        <v/>
      </c>
      <c r="Y91" s="20">
        <f>IFERROR((Visits[[#This Row],[ACT_END]]-Visits[[#This Row],[ACT_START]])*24,"")</f>
        <v/>
      </c>
      <c r="Z91" s="37">
        <f>IFERROR(Visits[[#This Row],[INVOICE_PRICE]]*Parameters!$B$2+Parameters!$B$3,"")</f>
        <v/>
      </c>
      <c r="AA91" s="39">
        <f>IFERROR((Parameters!$B$6/Parameters!$C$6)*Visits[[#This Row],[EXP_DURATION]],"")</f>
        <v/>
      </c>
      <c r="AB91" s="39">
        <f>IFERROR((Parameters!$B$6/Parameters!$C$6)*Visits[[#This Row],[ACT_DURATION]],"")</f>
        <v/>
      </c>
      <c r="AC91" s="37">
        <f>IF(Visits[[#This Row],[VISIT_ID]]="","",Parameters!$B$7/Parameters!$C$7)</f>
        <v/>
      </c>
      <c r="AD91" s="38" t="n"/>
      <c r="AE91" s="37">
        <f t="array" ref="AE91">IFERROR(Visits[[#This Row],[EXP_DURATION]]*Table6[Average],"")</f>
        <v/>
      </c>
      <c r="AF91" s="39">
        <f>IFERROR(IF(Visits[[#This Row],[VISIT_ID]]="","",SUMIF(Table3[VISIT_ID],Visits[[#This Row],[VISIT_ID]],Table3[TOTAL_COST])),"")</f>
        <v/>
      </c>
    </row>
    <row r="92">
      <c r="A92" s="30">
        <f>IF(J_A_visits!A92="","",J_A_visits!A92)</f>
        <v/>
      </c>
      <c r="B92" s="30">
        <f t="array" ref="B92">IFERROR(VLOOKUP(Visits[[#This Row],[VISIT_ID]],J_A_visits!A:O,COLUMN(J_A_visits!B:B),0),"")</f>
        <v/>
      </c>
      <c r="C92" s="30">
        <f t="array" ref="C92">IFERROR(VLOOKUP(Visits[[#This Row],[VISIT_ID]],J_A_visits!A:O,COLUMN(J_A_visits!C:C),0),"")</f>
        <v/>
      </c>
      <c r="D92" s="30">
        <f t="array" ref="D92">IFERROR(VLOOKUP(Visits[[#This Row],[VISIT_ID]],J_A_visits!A:O,COLUMN(J_A_visits!D:D),0),"")</f>
        <v/>
      </c>
      <c r="E92" s="6">
        <f t="array" ref="E92">IFERROR(DATEVALUE(LEFT(VLOOKUP(Visits[[#This Row],[VISIT_ID]],J_A_visits!A:O,COLUMN(J_A_visits!E:E),0),10)),"")</f>
        <v/>
      </c>
      <c r="F92" s="6">
        <f>IFERROR(TEXT(Visits[[#This Row],[DATE]],"YYYY-MM"),"")</f>
        <v/>
      </c>
      <c r="G92" s="6">
        <f t="array" ref="G92">IFERROR(VLOOKUP(Visits[[#This Row],[VISIT_ID]],J_A_visits!A:P,COLUMN(J_A_visits!P:P),0),"")</f>
        <v/>
      </c>
      <c r="H92" s="6">
        <f t="array" ref="H92">IFERROR(VLOOKUP(Visits[[#This Row],[VISIT_ID]],J_A_visits!A:Q,COLUMN(J_A_visits!Q:Q),0),"")</f>
        <v/>
      </c>
      <c r="I92" s="30">
        <f t="array" ref="I92">IFERROR(VLOOKUP(Visits[[#This Row],[VISIT_ID]],J_A_visits!$A:$O,COLUMN(J_A_visits!G:G),0),"")</f>
        <v/>
      </c>
      <c r="J92" s="37">
        <f t="array" ref="J92">IFERROR(VLOOKUP(Visits[[#This Row],[VISIT_ID]],J_A_visits!$A:$O,COLUMN(J_A_visits!H:H),0),"")</f>
        <v/>
      </c>
      <c r="K92" s="30">
        <f t="array" ref="K92">IFERROR(VLOOKUP(Visits[[#This Row],[VISIT_ID]],J_A_visits!$A:$O,COLUMN(J_A_visits!I:I),0),"")</f>
        <v/>
      </c>
      <c r="L92" s="37">
        <f t="array" ref="L92">IFERROR(VLOOKUP(Visits[[#This Row],[VISIT_ID]],J_A_visits!$A:$O,COLUMN(J_A_visits!J:J),0),"")</f>
        <v/>
      </c>
      <c r="M92" s="37">
        <f t="array" ref="M92">IFERROR(VLOOKUP(Visits[[#This Row],[VISIT_ID]],J_A_visits!$A:$O,COLUMN(J_A_visits!K:K),0),"")</f>
        <v/>
      </c>
      <c r="N92" s="37">
        <f t="array" ref="N92">IFERROR(VLOOKUP(Visits[[#This Row],[VISIT_ID]],J_A_visits!$A:$O,COLUMN(J_A_visits!L:L),0),"")</f>
        <v/>
      </c>
      <c r="O92" s="37">
        <f t="array" ref="O92">IFERROR(VLOOKUP(Visits[[#This Row],[VISIT_ID]],J_A_visits!$A:$O,COLUMN(J_A_visits!M:M),0),"")</f>
        <v/>
      </c>
      <c r="P92" s="37">
        <f>IFERROR(1-(Visits[[#This Row],[QUOTE_PRICE]]/Visits[[#This Row],[INITIAL_PRICE]]),"")</f>
        <v/>
      </c>
      <c r="Q92" s="36">
        <f t="array" ref="Q92">IFERROR(VLOOKUP(Visits[[#This Row],[VISIT_ID]],J_A_visits!$A:$O,COLUMN(J_A_visits!N:N),0),"")</f>
        <v/>
      </c>
      <c r="R92" s="30">
        <f t="array" ref="R92">IFERROR(VLOOKUP(Visits[[#This Row],[VISIT_ID]],J_A_visits!$A:$O,COLUMN(J_A_visits!N:N),0),"")</f>
        <v/>
      </c>
      <c r="S92" s="30">
        <f>IF(Visits[[#This Row],[VISIT_ID]]="","",COUNTIF(Table3[VISIT_ID],Visits[[#This Row],[VISIT_ID]]))</f>
        <v/>
      </c>
      <c r="T92" s="38">
        <f t="array" ref="T92">IFERROR(TIMEVALUE(MID(VLOOKUP(Visits[[#This Row],[VISIT_ID]],J_A_visits!A:O,COLUMN(J_A_visits!E:E),0),12,8))-(7/24),"")</f>
        <v/>
      </c>
      <c r="U92" s="38">
        <f t="array" ref="U92">IFERROR(
    MOD(TIMEVALUE(MID(VLOOKUP(Visits[[#This Row],[VISIT_ID]],J_A_visits!A:O,COLUMN(J_A_visits!F:F),0),12,8)) - (7/24), 1),
"")</f>
        <v/>
      </c>
      <c r="V92" s="38">
        <f>IF(_xlfn.MINIFS(Table3[CLOCK_IN],Table3[VISIT_ID],Visits[[#This Row],[VISIT_ID]])=0,"",_xlfn.MINIFS(Table3[CLOCK_IN],Table3[VISIT_ID],Visits[[#This Row],[VISIT_ID]]))</f>
        <v/>
      </c>
      <c r="W92" s="38">
        <f>IF(_xlfn.MAXIFS(Table3[CLOCK_OUT],Table3[VISIT_ID],Visits[[#This Row],[VISIT_ID]])=0,"",_xlfn.MAXIFS(Table3[CLOCK_OUT],Table3[VISIT_ID],Visits[[#This Row],[VISIT_ID]]))</f>
        <v/>
      </c>
      <c r="X92" s="20">
        <f>IFERROR((Visits[[#This Row],[SCH_END]]-Visits[[#This Row],[SCH_START]])*24,"")</f>
        <v/>
      </c>
      <c r="Y92" s="20">
        <f>IFERROR((Visits[[#This Row],[ACT_END]]-Visits[[#This Row],[ACT_START]])*24,"")</f>
        <v/>
      </c>
      <c r="Z92" s="37">
        <f>IFERROR(Visits[[#This Row],[INVOICE_PRICE]]*Parameters!$B$2+Parameters!$B$3,"")</f>
        <v/>
      </c>
      <c r="AA92" s="39">
        <f>IFERROR((Parameters!$B$6/Parameters!$C$6)*Visits[[#This Row],[EXP_DURATION]],"")</f>
        <v/>
      </c>
      <c r="AB92" s="39">
        <f>IFERROR((Parameters!$B$6/Parameters!$C$6)*Visits[[#This Row],[ACT_DURATION]],"")</f>
        <v/>
      </c>
      <c r="AC92" s="37">
        <f>IF(Visits[[#This Row],[VISIT_ID]]="","",Parameters!$B$7/Parameters!$C$7)</f>
        <v/>
      </c>
      <c r="AD92" s="38" t="n"/>
      <c r="AE92" s="37">
        <f t="array" ref="AE92">IFERROR(Visits[[#This Row],[EXP_DURATION]]*Table6[Average],"")</f>
        <v/>
      </c>
      <c r="AF92" s="39">
        <f>IFERROR(IF(Visits[[#This Row],[VISIT_ID]]="","",SUMIF(Table3[VISIT_ID],Visits[[#This Row],[VISIT_ID]],Table3[TOTAL_COST])),"")</f>
        <v/>
      </c>
    </row>
    <row r="93">
      <c r="A93" s="30">
        <f>IF(J_A_visits!A93="","",J_A_visits!A93)</f>
        <v/>
      </c>
      <c r="B93" s="30">
        <f t="array" ref="B93">IFERROR(VLOOKUP(Visits[[#This Row],[VISIT_ID]],J_A_visits!A:O,COLUMN(J_A_visits!B:B),0),"")</f>
        <v/>
      </c>
      <c r="C93" s="30">
        <f t="array" ref="C93">IFERROR(VLOOKUP(Visits[[#This Row],[VISIT_ID]],J_A_visits!A:O,COLUMN(J_A_visits!C:C),0),"")</f>
        <v/>
      </c>
      <c r="D93" s="30">
        <f t="array" ref="D93">IFERROR(VLOOKUP(Visits[[#This Row],[VISIT_ID]],J_A_visits!A:O,COLUMN(J_A_visits!D:D),0),"")</f>
        <v/>
      </c>
      <c r="E93" s="6">
        <f t="array" ref="E93">IFERROR(DATEVALUE(LEFT(VLOOKUP(Visits[[#This Row],[VISIT_ID]],J_A_visits!A:O,COLUMN(J_A_visits!E:E),0),10)),"")</f>
        <v/>
      </c>
      <c r="F93" s="6">
        <f>IFERROR(TEXT(Visits[[#This Row],[DATE]],"YYYY-MM"),"")</f>
        <v/>
      </c>
      <c r="G93" s="6">
        <f t="array" ref="G93">IFERROR(VLOOKUP(Visits[[#This Row],[VISIT_ID]],J_A_visits!A:P,COLUMN(J_A_visits!P:P),0),"")</f>
        <v/>
      </c>
      <c r="H93" s="6">
        <f t="array" ref="H93">IFERROR(VLOOKUP(Visits[[#This Row],[VISIT_ID]],J_A_visits!A:Q,COLUMN(J_A_visits!Q:Q),0),"")</f>
        <v/>
      </c>
      <c r="I93" s="30">
        <f t="array" ref="I93">IFERROR(VLOOKUP(Visits[[#This Row],[VISIT_ID]],J_A_visits!$A:$O,COLUMN(J_A_visits!G:G),0),"")</f>
        <v/>
      </c>
      <c r="J93" s="37">
        <f t="array" ref="J93">IFERROR(VLOOKUP(Visits[[#This Row],[VISIT_ID]],J_A_visits!$A:$O,COLUMN(J_A_visits!H:H),0),"")</f>
        <v/>
      </c>
      <c r="K93" s="30">
        <f t="array" ref="K93">IFERROR(VLOOKUP(Visits[[#This Row],[VISIT_ID]],J_A_visits!$A:$O,COLUMN(J_A_visits!I:I),0),"")</f>
        <v/>
      </c>
      <c r="L93" s="37">
        <f t="array" ref="L93">IFERROR(VLOOKUP(Visits[[#This Row],[VISIT_ID]],J_A_visits!$A:$O,COLUMN(J_A_visits!J:J),0),"")</f>
        <v/>
      </c>
      <c r="M93" s="37">
        <f t="array" ref="M93">IFERROR(VLOOKUP(Visits[[#This Row],[VISIT_ID]],J_A_visits!$A:$O,COLUMN(J_A_visits!K:K),0),"")</f>
        <v/>
      </c>
      <c r="N93" s="37">
        <f t="array" ref="N93">IFERROR(VLOOKUP(Visits[[#This Row],[VISIT_ID]],J_A_visits!$A:$O,COLUMN(J_A_visits!L:L),0),"")</f>
        <v/>
      </c>
      <c r="O93" s="37">
        <f t="array" ref="O93">IFERROR(VLOOKUP(Visits[[#This Row],[VISIT_ID]],J_A_visits!$A:$O,COLUMN(J_A_visits!M:M),0),"")</f>
        <v/>
      </c>
      <c r="P93" s="37">
        <f>IFERROR(1-(Visits[[#This Row],[QUOTE_PRICE]]/Visits[[#This Row],[INITIAL_PRICE]]),"")</f>
        <v/>
      </c>
      <c r="Q93" s="36">
        <f t="array" ref="Q93">IFERROR(VLOOKUP(Visits[[#This Row],[VISIT_ID]],J_A_visits!$A:$O,COLUMN(J_A_visits!N:N),0),"")</f>
        <v/>
      </c>
      <c r="R93" s="30">
        <f t="array" ref="R93">IFERROR(VLOOKUP(Visits[[#This Row],[VISIT_ID]],J_A_visits!$A:$O,COLUMN(J_A_visits!N:N),0),"")</f>
        <v/>
      </c>
      <c r="S93" s="30">
        <f>IF(Visits[[#This Row],[VISIT_ID]]="","",COUNTIF(Table3[VISIT_ID],Visits[[#This Row],[VISIT_ID]]))</f>
        <v/>
      </c>
      <c r="T93" s="38">
        <f t="array" ref="T93">IFERROR(TIMEVALUE(MID(VLOOKUP(Visits[[#This Row],[VISIT_ID]],J_A_visits!A:O,COLUMN(J_A_visits!E:E),0),12,8))-(7/24),"")</f>
        <v/>
      </c>
      <c r="U93" s="38">
        <f t="array" ref="U93">IFERROR(
    MOD(TIMEVALUE(MID(VLOOKUP(Visits[[#This Row],[VISIT_ID]],J_A_visits!A:O,COLUMN(J_A_visits!F:F),0),12,8)) - (7/24), 1),
"")</f>
        <v/>
      </c>
      <c r="V93" s="38">
        <f>IF(_xlfn.MINIFS(Table3[CLOCK_IN],Table3[VISIT_ID],Visits[[#This Row],[VISIT_ID]])=0,"",_xlfn.MINIFS(Table3[CLOCK_IN],Table3[VISIT_ID],Visits[[#This Row],[VISIT_ID]]))</f>
        <v/>
      </c>
      <c r="W93" s="38">
        <f>IF(_xlfn.MAXIFS(Table3[CLOCK_OUT],Table3[VISIT_ID],Visits[[#This Row],[VISIT_ID]])=0,"",_xlfn.MAXIFS(Table3[CLOCK_OUT],Table3[VISIT_ID],Visits[[#This Row],[VISIT_ID]]))</f>
        <v/>
      </c>
      <c r="X93" s="20">
        <f>IFERROR((Visits[[#This Row],[SCH_END]]-Visits[[#This Row],[SCH_START]])*24,"")</f>
        <v/>
      </c>
      <c r="Y93" s="20">
        <f>IFERROR((Visits[[#This Row],[ACT_END]]-Visits[[#This Row],[ACT_START]])*24,"")</f>
        <v/>
      </c>
      <c r="Z93" s="37">
        <f>IFERROR(Visits[[#This Row],[INVOICE_PRICE]]*Parameters!$B$2+Parameters!$B$3,"")</f>
        <v/>
      </c>
      <c r="AA93" s="39">
        <f>IFERROR((Parameters!$B$6/Parameters!$C$6)*Visits[[#This Row],[EXP_DURATION]],"")</f>
        <v/>
      </c>
      <c r="AB93" s="39">
        <f>IFERROR((Parameters!$B$6/Parameters!$C$6)*Visits[[#This Row],[ACT_DURATION]],"")</f>
        <v/>
      </c>
      <c r="AC93" s="37">
        <f>IF(Visits[[#This Row],[VISIT_ID]]="","",Parameters!$B$7/Parameters!$C$7)</f>
        <v/>
      </c>
      <c r="AD93" s="38" t="n"/>
      <c r="AE93" s="37">
        <f t="array" ref="AE93">IFERROR(Visits[[#This Row],[EXP_DURATION]]*Table6[Average],"")</f>
        <v/>
      </c>
      <c r="AF93" s="39">
        <f>IFERROR(IF(Visits[[#This Row],[VISIT_ID]]="","",SUMIF(Table3[VISIT_ID],Visits[[#This Row],[VISIT_ID]],Table3[TOTAL_COST])),"")</f>
        <v/>
      </c>
    </row>
    <row r="94">
      <c r="A94" s="30">
        <f>IF(J_A_visits!A94="","",J_A_visits!A94)</f>
        <v/>
      </c>
      <c r="B94" s="30">
        <f t="array" ref="B94">IFERROR(VLOOKUP(Visits[[#This Row],[VISIT_ID]],J_A_visits!A:O,COLUMN(J_A_visits!B:B),0),"")</f>
        <v/>
      </c>
      <c r="C94" s="30">
        <f t="array" ref="C94">IFERROR(VLOOKUP(Visits[[#This Row],[VISIT_ID]],J_A_visits!A:O,COLUMN(J_A_visits!C:C),0),"")</f>
        <v/>
      </c>
      <c r="D94" s="30">
        <f t="array" ref="D94">IFERROR(VLOOKUP(Visits[[#This Row],[VISIT_ID]],J_A_visits!A:O,COLUMN(J_A_visits!D:D),0),"")</f>
        <v/>
      </c>
      <c r="E94" s="6">
        <f t="array" ref="E94">IFERROR(DATEVALUE(LEFT(VLOOKUP(Visits[[#This Row],[VISIT_ID]],J_A_visits!A:O,COLUMN(J_A_visits!E:E),0),10)),"")</f>
        <v/>
      </c>
      <c r="F94" s="6">
        <f>IFERROR(TEXT(Visits[[#This Row],[DATE]],"YYYY-MM"),"")</f>
        <v/>
      </c>
      <c r="G94" s="6">
        <f t="array" ref="G94">IFERROR(VLOOKUP(Visits[[#This Row],[VISIT_ID]],J_A_visits!A:P,COLUMN(J_A_visits!P:P),0),"")</f>
        <v/>
      </c>
      <c r="H94" s="6">
        <f t="array" ref="H94">IFERROR(VLOOKUP(Visits[[#This Row],[VISIT_ID]],J_A_visits!A:Q,COLUMN(J_A_visits!Q:Q),0),"")</f>
        <v/>
      </c>
      <c r="I94" s="30">
        <f t="array" ref="I94">IFERROR(VLOOKUP(Visits[[#This Row],[VISIT_ID]],J_A_visits!$A:$O,COLUMN(J_A_visits!G:G),0),"")</f>
        <v/>
      </c>
      <c r="J94" s="37">
        <f t="array" ref="J94">IFERROR(VLOOKUP(Visits[[#This Row],[VISIT_ID]],J_A_visits!$A:$O,COLUMN(J_A_visits!H:H),0),"")</f>
        <v/>
      </c>
      <c r="K94" s="30">
        <f t="array" ref="K94">IFERROR(VLOOKUP(Visits[[#This Row],[VISIT_ID]],J_A_visits!$A:$O,COLUMN(J_A_visits!I:I),0),"")</f>
        <v/>
      </c>
      <c r="L94" s="37">
        <f t="array" ref="L94">IFERROR(VLOOKUP(Visits[[#This Row],[VISIT_ID]],J_A_visits!$A:$O,COLUMN(J_A_visits!J:J),0),"")</f>
        <v/>
      </c>
      <c r="M94" s="37">
        <f t="array" ref="M94">IFERROR(VLOOKUP(Visits[[#This Row],[VISIT_ID]],J_A_visits!$A:$O,COLUMN(J_A_visits!K:K),0),"")</f>
        <v/>
      </c>
      <c r="N94" s="37">
        <f t="array" ref="N94">IFERROR(VLOOKUP(Visits[[#This Row],[VISIT_ID]],J_A_visits!$A:$O,COLUMN(J_A_visits!L:L),0),"")</f>
        <v/>
      </c>
      <c r="O94" s="37">
        <f t="array" ref="O94">IFERROR(VLOOKUP(Visits[[#This Row],[VISIT_ID]],J_A_visits!$A:$O,COLUMN(J_A_visits!M:M),0),"")</f>
        <v/>
      </c>
      <c r="P94" s="37">
        <f>IFERROR(1-(Visits[[#This Row],[QUOTE_PRICE]]/Visits[[#This Row],[INITIAL_PRICE]]),"")</f>
        <v/>
      </c>
      <c r="Q94" s="36">
        <f t="array" ref="Q94">IFERROR(VLOOKUP(Visits[[#This Row],[VISIT_ID]],J_A_visits!$A:$O,COLUMN(J_A_visits!N:N),0),"")</f>
        <v/>
      </c>
      <c r="R94" s="30">
        <f t="array" ref="R94">IFERROR(VLOOKUP(Visits[[#This Row],[VISIT_ID]],J_A_visits!$A:$O,COLUMN(J_A_visits!N:N),0),"")</f>
        <v/>
      </c>
      <c r="S94" s="30">
        <f>IF(Visits[[#This Row],[VISIT_ID]]="","",COUNTIF(Table3[VISIT_ID],Visits[[#This Row],[VISIT_ID]]))</f>
        <v/>
      </c>
      <c r="T94" s="38">
        <f t="array" ref="T94">IFERROR(TIMEVALUE(MID(VLOOKUP(Visits[[#This Row],[VISIT_ID]],J_A_visits!A:O,COLUMN(J_A_visits!E:E),0),12,8))-(7/24),"")</f>
        <v/>
      </c>
      <c r="U94" s="38">
        <f t="array" ref="U94">IFERROR(
    MOD(TIMEVALUE(MID(VLOOKUP(Visits[[#This Row],[VISIT_ID]],J_A_visits!A:O,COLUMN(J_A_visits!F:F),0),12,8)) - (7/24), 1),
"")</f>
        <v/>
      </c>
      <c r="V94" s="38">
        <f>IF(_xlfn.MINIFS(Table3[CLOCK_IN],Table3[VISIT_ID],Visits[[#This Row],[VISIT_ID]])=0,"",_xlfn.MINIFS(Table3[CLOCK_IN],Table3[VISIT_ID],Visits[[#This Row],[VISIT_ID]]))</f>
        <v/>
      </c>
      <c r="W94" s="38">
        <f>IF(_xlfn.MAXIFS(Table3[CLOCK_OUT],Table3[VISIT_ID],Visits[[#This Row],[VISIT_ID]])=0,"",_xlfn.MAXIFS(Table3[CLOCK_OUT],Table3[VISIT_ID],Visits[[#This Row],[VISIT_ID]]))</f>
        <v/>
      </c>
      <c r="X94" s="20">
        <f>IFERROR((Visits[[#This Row],[SCH_END]]-Visits[[#This Row],[SCH_START]])*24,"")</f>
        <v/>
      </c>
      <c r="Y94" s="20">
        <f>IFERROR((Visits[[#This Row],[ACT_END]]-Visits[[#This Row],[ACT_START]])*24,"")</f>
        <v/>
      </c>
      <c r="Z94" s="37">
        <f>IFERROR(Visits[[#This Row],[INVOICE_PRICE]]*Parameters!$B$2+Parameters!$B$3,"")</f>
        <v/>
      </c>
      <c r="AA94" s="39">
        <f>IFERROR((Parameters!$B$6/Parameters!$C$6)*Visits[[#This Row],[EXP_DURATION]],"")</f>
        <v/>
      </c>
      <c r="AB94" s="39">
        <f>IFERROR((Parameters!$B$6/Parameters!$C$6)*Visits[[#This Row],[ACT_DURATION]],"")</f>
        <v/>
      </c>
      <c r="AC94" s="37">
        <f>IF(Visits[[#This Row],[VISIT_ID]]="","",Parameters!$B$7/Parameters!$C$7)</f>
        <v/>
      </c>
      <c r="AD94" s="38" t="n"/>
      <c r="AE94" s="37">
        <f t="array" ref="AE94">IFERROR(Visits[[#This Row],[EXP_DURATION]]*Table6[Average],"")</f>
        <v/>
      </c>
      <c r="AF94" s="39">
        <f>IFERROR(IF(Visits[[#This Row],[VISIT_ID]]="","",SUMIF(Table3[VISIT_ID],Visits[[#This Row],[VISIT_ID]],Table3[TOTAL_COST])),"")</f>
        <v/>
      </c>
    </row>
    <row r="95">
      <c r="A95" s="30">
        <f>IF(J_A_visits!A95="","",J_A_visits!A95)</f>
        <v/>
      </c>
      <c r="B95" s="30">
        <f t="array" ref="B95">IFERROR(VLOOKUP(Visits[[#This Row],[VISIT_ID]],J_A_visits!A:O,COLUMN(J_A_visits!B:B),0),"")</f>
        <v/>
      </c>
      <c r="C95" s="30">
        <f t="array" ref="C95">IFERROR(VLOOKUP(Visits[[#This Row],[VISIT_ID]],J_A_visits!A:O,COLUMN(J_A_visits!C:C),0),"")</f>
        <v/>
      </c>
      <c r="D95" s="30">
        <f t="array" ref="D95">IFERROR(VLOOKUP(Visits[[#This Row],[VISIT_ID]],J_A_visits!A:O,COLUMN(J_A_visits!D:D),0),"")</f>
        <v/>
      </c>
      <c r="E95" s="6">
        <f t="array" ref="E95">IFERROR(DATEVALUE(LEFT(VLOOKUP(Visits[[#This Row],[VISIT_ID]],J_A_visits!A:O,COLUMN(J_A_visits!E:E),0),10)),"")</f>
        <v/>
      </c>
      <c r="F95" s="6">
        <f>IFERROR(TEXT(Visits[[#This Row],[DATE]],"YYYY-MM"),"")</f>
        <v/>
      </c>
      <c r="G95" s="6">
        <f t="array" ref="G95">IFERROR(VLOOKUP(Visits[[#This Row],[VISIT_ID]],J_A_visits!A:P,COLUMN(J_A_visits!P:P),0),"")</f>
        <v/>
      </c>
      <c r="H95" s="6">
        <f t="array" ref="H95">IFERROR(VLOOKUP(Visits[[#This Row],[VISIT_ID]],J_A_visits!A:Q,COLUMN(J_A_visits!Q:Q),0),"")</f>
        <v/>
      </c>
      <c r="I95" s="30">
        <f t="array" ref="I95">IFERROR(VLOOKUP(Visits[[#This Row],[VISIT_ID]],J_A_visits!$A:$O,COLUMN(J_A_visits!G:G),0),"")</f>
        <v/>
      </c>
      <c r="J95" s="37">
        <f t="array" ref="J95">IFERROR(VLOOKUP(Visits[[#This Row],[VISIT_ID]],J_A_visits!$A:$O,COLUMN(J_A_visits!H:H),0),"")</f>
        <v/>
      </c>
      <c r="K95" s="30">
        <f t="array" ref="K95">IFERROR(VLOOKUP(Visits[[#This Row],[VISIT_ID]],J_A_visits!$A:$O,COLUMN(J_A_visits!I:I),0),"")</f>
        <v/>
      </c>
      <c r="L95" s="37">
        <f t="array" ref="L95">IFERROR(VLOOKUP(Visits[[#This Row],[VISIT_ID]],J_A_visits!$A:$O,COLUMN(J_A_visits!J:J),0),"")</f>
        <v/>
      </c>
      <c r="M95" s="37">
        <f t="array" ref="M95">IFERROR(VLOOKUP(Visits[[#This Row],[VISIT_ID]],J_A_visits!$A:$O,COLUMN(J_A_visits!K:K),0),"")</f>
        <v/>
      </c>
      <c r="N95" s="37">
        <f t="array" ref="N95">IFERROR(VLOOKUP(Visits[[#This Row],[VISIT_ID]],J_A_visits!$A:$O,COLUMN(J_A_visits!L:L),0),"")</f>
        <v/>
      </c>
      <c r="O95" s="37">
        <f t="array" ref="O95">IFERROR(VLOOKUP(Visits[[#This Row],[VISIT_ID]],J_A_visits!$A:$O,COLUMN(J_A_visits!M:M),0),"")</f>
        <v/>
      </c>
      <c r="P95" s="37">
        <f>IFERROR(1-(Visits[[#This Row],[QUOTE_PRICE]]/Visits[[#This Row],[INITIAL_PRICE]]),"")</f>
        <v/>
      </c>
      <c r="Q95" s="36">
        <f t="array" ref="Q95">IFERROR(VLOOKUP(Visits[[#This Row],[VISIT_ID]],J_A_visits!$A:$O,COLUMN(J_A_visits!N:N),0),"")</f>
        <v/>
      </c>
      <c r="R95" s="30">
        <f t="array" ref="R95">IFERROR(VLOOKUP(Visits[[#This Row],[VISIT_ID]],J_A_visits!$A:$O,COLUMN(J_A_visits!N:N),0),"")</f>
        <v/>
      </c>
      <c r="S95" s="30">
        <f>IF(Visits[[#This Row],[VISIT_ID]]="","",COUNTIF(Table3[VISIT_ID],Visits[[#This Row],[VISIT_ID]]))</f>
        <v/>
      </c>
      <c r="T95" s="38">
        <f t="array" ref="T95">IFERROR(TIMEVALUE(MID(VLOOKUP(Visits[[#This Row],[VISIT_ID]],J_A_visits!A:O,COLUMN(J_A_visits!E:E),0),12,8))-(7/24),"")</f>
        <v/>
      </c>
      <c r="U95" s="38">
        <f t="array" ref="U95">IFERROR(
    MOD(TIMEVALUE(MID(VLOOKUP(Visits[[#This Row],[VISIT_ID]],J_A_visits!A:O,COLUMN(J_A_visits!F:F),0),12,8)) - (7/24), 1),
"")</f>
        <v/>
      </c>
      <c r="V95" s="38">
        <f>IF(_xlfn.MINIFS(Table3[CLOCK_IN],Table3[VISIT_ID],Visits[[#This Row],[VISIT_ID]])=0,"",_xlfn.MINIFS(Table3[CLOCK_IN],Table3[VISIT_ID],Visits[[#This Row],[VISIT_ID]]))</f>
        <v/>
      </c>
      <c r="W95" s="38">
        <f>IF(_xlfn.MAXIFS(Table3[CLOCK_OUT],Table3[VISIT_ID],Visits[[#This Row],[VISIT_ID]])=0,"",_xlfn.MAXIFS(Table3[CLOCK_OUT],Table3[VISIT_ID],Visits[[#This Row],[VISIT_ID]]))</f>
        <v/>
      </c>
      <c r="X95" s="20">
        <f>IFERROR((Visits[[#This Row],[SCH_END]]-Visits[[#This Row],[SCH_START]])*24,"")</f>
        <v/>
      </c>
      <c r="Y95" s="20">
        <f>IFERROR((Visits[[#This Row],[ACT_END]]-Visits[[#This Row],[ACT_START]])*24,"")</f>
        <v/>
      </c>
      <c r="Z95" s="37">
        <f>IFERROR(Visits[[#This Row],[INVOICE_PRICE]]*Parameters!$B$2+Parameters!$B$3,"")</f>
        <v/>
      </c>
      <c r="AA95" s="39">
        <f>IFERROR((Parameters!$B$6/Parameters!$C$6)*Visits[[#This Row],[EXP_DURATION]],"")</f>
        <v/>
      </c>
      <c r="AB95" s="39">
        <f>IFERROR((Parameters!$B$6/Parameters!$C$6)*Visits[[#This Row],[ACT_DURATION]],"")</f>
        <v/>
      </c>
      <c r="AC95" s="37">
        <f>IF(Visits[[#This Row],[VISIT_ID]]="","",Parameters!$B$7/Parameters!$C$7)</f>
        <v/>
      </c>
      <c r="AD95" s="38" t="n"/>
      <c r="AE95" s="37">
        <f t="array" ref="AE95">IFERROR(Visits[[#This Row],[EXP_DURATION]]*Table6[Average],"")</f>
        <v/>
      </c>
      <c r="AF95" s="39">
        <f>IFERROR(IF(Visits[[#This Row],[VISIT_ID]]="","",SUMIF(Table3[VISIT_ID],Visits[[#This Row],[VISIT_ID]],Table3[TOTAL_COST])),"")</f>
        <v/>
      </c>
    </row>
    <row r="96">
      <c r="A96" s="30">
        <f>IF(J_A_visits!A96="","",J_A_visits!A96)</f>
        <v/>
      </c>
      <c r="B96" s="30">
        <f t="array" ref="B96">IFERROR(VLOOKUP(Visits[[#This Row],[VISIT_ID]],J_A_visits!A:O,COLUMN(J_A_visits!B:B),0),"")</f>
        <v/>
      </c>
      <c r="C96" s="30">
        <f t="array" ref="C96">IFERROR(VLOOKUP(Visits[[#This Row],[VISIT_ID]],J_A_visits!A:O,COLUMN(J_A_visits!C:C),0),"")</f>
        <v/>
      </c>
      <c r="D96" s="30">
        <f t="array" ref="D96">IFERROR(VLOOKUP(Visits[[#This Row],[VISIT_ID]],J_A_visits!A:O,COLUMN(J_A_visits!D:D),0),"")</f>
        <v/>
      </c>
      <c r="E96" s="6">
        <f t="array" ref="E96">IFERROR(DATEVALUE(LEFT(VLOOKUP(Visits[[#This Row],[VISIT_ID]],J_A_visits!A:O,COLUMN(J_A_visits!E:E),0),10)),"")</f>
        <v/>
      </c>
      <c r="F96" s="6">
        <f>IFERROR(TEXT(Visits[[#This Row],[DATE]],"YYYY-MM"),"")</f>
        <v/>
      </c>
      <c r="G96" s="6">
        <f t="array" ref="G96">IFERROR(VLOOKUP(Visits[[#This Row],[VISIT_ID]],J_A_visits!A:P,COLUMN(J_A_visits!P:P),0),"")</f>
        <v/>
      </c>
      <c r="H96" s="6">
        <f t="array" ref="H96">IFERROR(VLOOKUP(Visits[[#This Row],[VISIT_ID]],J_A_visits!A:Q,COLUMN(J_A_visits!Q:Q),0),"")</f>
        <v/>
      </c>
      <c r="I96" s="30">
        <f t="array" ref="I96">IFERROR(VLOOKUP(Visits[[#This Row],[VISIT_ID]],J_A_visits!$A:$O,COLUMN(J_A_visits!G:G),0),"")</f>
        <v/>
      </c>
      <c r="J96" s="37">
        <f t="array" ref="J96">IFERROR(VLOOKUP(Visits[[#This Row],[VISIT_ID]],J_A_visits!$A:$O,COLUMN(J_A_visits!H:H),0),"")</f>
        <v/>
      </c>
      <c r="K96" s="30">
        <f t="array" ref="K96">IFERROR(VLOOKUP(Visits[[#This Row],[VISIT_ID]],J_A_visits!$A:$O,COLUMN(J_A_visits!I:I),0),"")</f>
        <v/>
      </c>
      <c r="L96" s="37">
        <f t="array" ref="L96">IFERROR(VLOOKUP(Visits[[#This Row],[VISIT_ID]],J_A_visits!$A:$O,COLUMN(J_A_visits!J:J),0),"")</f>
        <v/>
      </c>
      <c r="M96" s="37">
        <f t="array" ref="M96">IFERROR(VLOOKUP(Visits[[#This Row],[VISIT_ID]],J_A_visits!$A:$O,COLUMN(J_A_visits!K:K),0),"")</f>
        <v/>
      </c>
      <c r="N96" s="37">
        <f t="array" ref="N96">IFERROR(VLOOKUP(Visits[[#This Row],[VISIT_ID]],J_A_visits!$A:$O,COLUMN(J_A_visits!L:L),0),"")</f>
        <v/>
      </c>
      <c r="O96" s="37">
        <f t="array" ref="O96">IFERROR(VLOOKUP(Visits[[#This Row],[VISIT_ID]],J_A_visits!$A:$O,COLUMN(J_A_visits!M:M),0),"")</f>
        <v/>
      </c>
      <c r="P96" s="37">
        <f>IFERROR(1-(Visits[[#This Row],[QUOTE_PRICE]]/Visits[[#This Row],[INITIAL_PRICE]]),"")</f>
        <v/>
      </c>
      <c r="Q96" s="36">
        <f t="array" ref="Q96">IFERROR(VLOOKUP(Visits[[#This Row],[VISIT_ID]],J_A_visits!$A:$O,COLUMN(J_A_visits!N:N),0),"")</f>
        <v/>
      </c>
      <c r="R96" s="30">
        <f t="array" ref="R96">IFERROR(VLOOKUP(Visits[[#This Row],[VISIT_ID]],J_A_visits!$A:$O,COLUMN(J_A_visits!N:N),0),"")</f>
        <v/>
      </c>
      <c r="S96" s="30">
        <f>IF(Visits[[#This Row],[VISIT_ID]]="","",COUNTIF(Table3[VISIT_ID],Visits[[#This Row],[VISIT_ID]]))</f>
        <v/>
      </c>
      <c r="T96" s="38">
        <f t="array" ref="T96">IFERROR(TIMEVALUE(MID(VLOOKUP(Visits[[#This Row],[VISIT_ID]],J_A_visits!A:O,COLUMN(J_A_visits!E:E),0),12,8))-(7/24),"")</f>
        <v/>
      </c>
      <c r="U96" s="38">
        <f t="array" ref="U96">IFERROR(
    MOD(TIMEVALUE(MID(VLOOKUP(Visits[[#This Row],[VISIT_ID]],J_A_visits!A:O,COLUMN(J_A_visits!F:F),0),12,8)) - (7/24), 1),
"")</f>
        <v/>
      </c>
      <c r="V96" s="38">
        <f>IF(_xlfn.MINIFS(Table3[CLOCK_IN],Table3[VISIT_ID],Visits[[#This Row],[VISIT_ID]])=0,"",_xlfn.MINIFS(Table3[CLOCK_IN],Table3[VISIT_ID],Visits[[#This Row],[VISIT_ID]]))</f>
        <v/>
      </c>
      <c r="W96" s="38">
        <f>IF(_xlfn.MAXIFS(Table3[CLOCK_OUT],Table3[VISIT_ID],Visits[[#This Row],[VISIT_ID]])=0,"",_xlfn.MAXIFS(Table3[CLOCK_OUT],Table3[VISIT_ID],Visits[[#This Row],[VISIT_ID]]))</f>
        <v/>
      </c>
      <c r="X96" s="20">
        <f>IFERROR((Visits[[#This Row],[SCH_END]]-Visits[[#This Row],[SCH_START]])*24,"")</f>
        <v/>
      </c>
      <c r="Y96" s="20">
        <f>IFERROR((Visits[[#This Row],[ACT_END]]-Visits[[#This Row],[ACT_START]])*24,"")</f>
        <v/>
      </c>
      <c r="Z96" s="37">
        <f>IFERROR(Visits[[#This Row],[INVOICE_PRICE]]*Parameters!$B$2+Parameters!$B$3,"")</f>
        <v/>
      </c>
      <c r="AA96" s="39">
        <f>IFERROR((Parameters!$B$6/Parameters!$C$6)*Visits[[#This Row],[EXP_DURATION]],"")</f>
        <v/>
      </c>
      <c r="AB96" s="39">
        <f>IFERROR((Parameters!$B$6/Parameters!$C$6)*Visits[[#This Row],[ACT_DURATION]],"")</f>
        <v/>
      </c>
      <c r="AC96" s="37">
        <f>IF(Visits[[#This Row],[VISIT_ID]]="","",Parameters!$B$7/Parameters!$C$7)</f>
        <v/>
      </c>
      <c r="AD96" s="38" t="n"/>
      <c r="AE96" s="37">
        <f t="array" ref="AE96">IFERROR(Visits[[#This Row],[EXP_DURATION]]*Table6[Average],"")</f>
        <v/>
      </c>
      <c r="AF96" s="39">
        <f>IFERROR(IF(Visits[[#This Row],[VISIT_ID]]="","",SUMIF(Table3[VISIT_ID],Visits[[#This Row],[VISIT_ID]],Table3[TOTAL_COST])),"")</f>
        <v/>
      </c>
    </row>
    <row r="97">
      <c r="A97" s="30">
        <f>IF(J_A_visits!A97="","",J_A_visits!A97)</f>
        <v/>
      </c>
      <c r="B97" s="30">
        <f t="array" ref="B97">IFERROR(VLOOKUP(Visits[[#This Row],[VISIT_ID]],J_A_visits!A:O,COLUMN(J_A_visits!B:B),0),"")</f>
        <v/>
      </c>
      <c r="C97" s="30">
        <f t="array" ref="C97">IFERROR(VLOOKUP(Visits[[#This Row],[VISIT_ID]],J_A_visits!A:O,COLUMN(J_A_visits!C:C),0),"")</f>
        <v/>
      </c>
      <c r="D97" s="30">
        <f t="array" ref="D97">IFERROR(VLOOKUP(Visits[[#This Row],[VISIT_ID]],J_A_visits!A:O,COLUMN(J_A_visits!D:D),0),"")</f>
        <v/>
      </c>
      <c r="E97" s="6">
        <f t="array" ref="E97">IFERROR(DATEVALUE(LEFT(VLOOKUP(Visits[[#This Row],[VISIT_ID]],J_A_visits!A:O,COLUMN(J_A_visits!E:E),0),10)),"")</f>
        <v/>
      </c>
      <c r="F97" s="6">
        <f>IFERROR(TEXT(Visits[[#This Row],[DATE]],"YYYY-MM"),"")</f>
        <v/>
      </c>
      <c r="G97" s="6">
        <f t="array" ref="G97">IFERROR(VLOOKUP(Visits[[#This Row],[VISIT_ID]],J_A_visits!A:P,COLUMN(J_A_visits!P:P),0),"")</f>
        <v/>
      </c>
      <c r="H97" s="6">
        <f t="array" ref="H97">IFERROR(VLOOKUP(Visits[[#This Row],[VISIT_ID]],J_A_visits!A:Q,COLUMN(J_A_visits!Q:Q),0),"")</f>
        <v/>
      </c>
      <c r="I97" s="30">
        <f t="array" ref="I97">IFERROR(VLOOKUP(Visits[[#This Row],[VISIT_ID]],J_A_visits!$A:$O,COLUMN(J_A_visits!G:G),0),"")</f>
        <v/>
      </c>
      <c r="J97" s="37">
        <f t="array" ref="J97">IFERROR(VLOOKUP(Visits[[#This Row],[VISIT_ID]],J_A_visits!$A:$O,COLUMN(J_A_visits!H:H),0),"")</f>
        <v/>
      </c>
      <c r="K97" s="30">
        <f t="array" ref="K97">IFERROR(VLOOKUP(Visits[[#This Row],[VISIT_ID]],J_A_visits!$A:$O,COLUMN(J_A_visits!I:I),0),"")</f>
        <v/>
      </c>
      <c r="L97" s="37">
        <f t="array" ref="L97">IFERROR(VLOOKUP(Visits[[#This Row],[VISIT_ID]],J_A_visits!$A:$O,COLUMN(J_A_visits!J:J),0),"")</f>
        <v/>
      </c>
      <c r="M97" s="37">
        <f t="array" ref="M97">IFERROR(VLOOKUP(Visits[[#This Row],[VISIT_ID]],J_A_visits!$A:$O,COLUMN(J_A_visits!K:K),0),"")</f>
        <v/>
      </c>
      <c r="N97" s="37">
        <f t="array" ref="N97">IFERROR(VLOOKUP(Visits[[#This Row],[VISIT_ID]],J_A_visits!$A:$O,COLUMN(J_A_visits!L:L),0),"")</f>
        <v/>
      </c>
      <c r="O97" s="37">
        <f t="array" ref="O97">IFERROR(VLOOKUP(Visits[[#This Row],[VISIT_ID]],J_A_visits!$A:$O,COLUMN(J_A_visits!M:M),0),"")</f>
        <v/>
      </c>
      <c r="P97" s="37">
        <f>IFERROR(1-(Visits[[#This Row],[QUOTE_PRICE]]/Visits[[#This Row],[INITIAL_PRICE]]),"")</f>
        <v/>
      </c>
      <c r="Q97" s="36">
        <f t="array" ref="Q97">IFERROR(VLOOKUP(Visits[[#This Row],[VISIT_ID]],J_A_visits!$A:$O,COLUMN(J_A_visits!N:N),0),"")</f>
        <v/>
      </c>
      <c r="R97" s="30">
        <f t="array" ref="R97">IFERROR(VLOOKUP(Visits[[#This Row],[VISIT_ID]],J_A_visits!$A:$O,COLUMN(J_A_visits!N:N),0),"")</f>
        <v/>
      </c>
      <c r="S97" s="30">
        <f>IF(Visits[[#This Row],[VISIT_ID]]="","",COUNTIF(Table3[VISIT_ID],Visits[[#This Row],[VISIT_ID]]))</f>
        <v/>
      </c>
      <c r="T97" s="38">
        <f t="array" ref="T97">IFERROR(TIMEVALUE(MID(VLOOKUP(Visits[[#This Row],[VISIT_ID]],J_A_visits!A:O,COLUMN(J_A_visits!E:E),0),12,8))-(7/24),"")</f>
        <v/>
      </c>
      <c r="U97" s="38">
        <f t="array" ref="U97">IFERROR(
    MOD(TIMEVALUE(MID(VLOOKUP(Visits[[#This Row],[VISIT_ID]],J_A_visits!A:O,COLUMN(J_A_visits!F:F),0),12,8)) - (7/24), 1),
"")</f>
        <v/>
      </c>
      <c r="V97" s="38">
        <f>IF(_xlfn.MINIFS(Table3[CLOCK_IN],Table3[VISIT_ID],Visits[[#This Row],[VISIT_ID]])=0,"",_xlfn.MINIFS(Table3[CLOCK_IN],Table3[VISIT_ID],Visits[[#This Row],[VISIT_ID]]))</f>
        <v/>
      </c>
      <c r="W97" s="38">
        <f>IF(_xlfn.MAXIFS(Table3[CLOCK_OUT],Table3[VISIT_ID],Visits[[#This Row],[VISIT_ID]])=0,"",_xlfn.MAXIFS(Table3[CLOCK_OUT],Table3[VISIT_ID],Visits[[#This Row],[VISIT_ID]]))</f>
        <v/>
      </c>
      <c r="X97" s="20">
        <f>IFERROR((Visits[[#This Row],[SCH_END]]-Visits[[#This Row],[SCH_START]])*24,"")</f>
        <v/>
      </c>
      <c r="Y97" s="20">
        <f>IFERROR((Visits[[#This Row],[ACT_END]]-Visits[[#This Row],[ACT_START]])*24,"")</f>
        <v/>
      </c>
      <c r="Z97" s="37">
        <f>IFERROR(Visits[[#This Row],[INVOICE_PRICE]]*Parameters!$B$2+Parameters!$B$3,"")</f>
        <v/>
      </c>
      <c r="AA97" s="39">
        <f>IFERROR((Parameters!$B$6/Parameters!$C$6)*Visits[[#This Row],[EXP_DURATION]],"")</f>
        <v/>
      </c>
      <c r="AB97" s="39">
        <f>IFERROR((Parameters!$B$6/Parameters!$C$6)*Visits[[#This Row],[ACT_DURATION]],"")</f>
        <v/>
      </c>
      <c r="AC97" s="37">
        <f>IF(Visits[[#This Row],[VISIT_ID]]="","",Parameters!$B$7/Parameters!$C$7)</f>
        <v/>
      </c>
      <c r="AD97" s="38" t="n"/>
      <c r="AE97" s="37">
        <f t="array" ref="AE97">IFERROR(Visits[[#This Row],[EXP_DURATION]]*Table6[Average],"")</f>
        <v/>
      </c>
      <c r="AF97" s="39">
        <f>IFERROR(IF(Visits[[#This Row],[VISIT_ID]]="","",SUMIF(Table3[VISIT_ID],Visits[[#This Row],[VISIT_ID]],Table3[TOTAL_COST])),"")</f>
        <v/>
      </c>
    </row>
    <row r="98">
      <c r="A98" s="30">
        <f>IF(J_A_visits!A98="","",J_A_visits!A98)</f>
        <v/>
      </c>
      <c r="B98" s="30">
        <f t="array" ref="B98">IFERROR(VLOOKUP(Visits[[#This Row],[VISIT_ID]],J_A_visits!A:O,COLUMN(J_A_visits!B:B),0),"")</f>
        <v/>
      </c>
      <c r="C98" s="30">
        <f t="array" ref="C98">IFERROR(VLOOKUP(Visits[[#This Row],[VISIT_ID]],J_A_visits!A:O,COLUMN(J_A_visits!C:C),0),"")</f>
        <v/>
      </c>
      <c r="D98" s="30">
        <f t="array" ref="D98">IFERROR(VLOOKUP(Visits[[#This Row],[VISIT_ID]],J_A_visits!A:O,COLUMN(J_A_visits!D:D),0),"")</f>
        <v/>
      </c>
      <c r="E98" s="6">
        <f t="array" ref="E98">IFERROR(DATEVALUE(LEFT(VLOOKUP(Visits[[#This Row],[VISIT_ID]],J_A_visits!A:O,COLUMN(J_A_visits!E:E),0),10)),"")</f>
        <v/>
      </c>
      <c r="F98" s="6">
        <f>IFERROR(TEXT(Visits[[#This Row],[DATE]],"YYYY-MM"),"")</f>
        <v/>
      </c>
      <c r="G98" s="6">
        <f t="array" ref="G98">IFERROR(VLOOKUP(Visits[[#This Row],[VISIT_ID]],J_A_visits!A:P,COLUMN(J_A_visits!P:P),0),"")</f>
        <v/>
      </c>
      <c r="H98" s="6">
        <f t="array" ref="H98">IFERROR(VLOOKUP(Visits[[#This Row],[VISIT_ID]],J_A_visits!A:Q,COLUMN(J_A_visits!Q:Q),0),"")</f>
        <v/>
      </c>
      <c r="I98" s="30">
        <f t="array" ref="I98">IFERROR(VLOOKUP(Visits[[#This Row],[VISIT_ID]],J_A_visits!$A:$O,COLUMN(J_A_visits!G:G),0),"")</f>
        <v/>
      </c>
      <c r="J98" s="37">
        <f t="array" ref="J98">IFERROR(VLOOKUP(Visits[[#This Row],[VISIT_ID]],J_A_visits!$A:$O,COLUMN(J_A_visits!H:H),0),"")</f>
        <v/>
      </c>
      <c r="K98" s="30">
        <f t="array" ref="K98">IFERROR(VLOOKUP(Visits[[#This Row],[VISIT_ID]],J_A_visits!$A:$O,COLUMN(J_A_visits!I:I),0),"")</f>
        <v/>
      </c>
      <c r="L98" s="37">
        <f t="array" ref="L98">IFERROR(VLOOKUP(Visits[[#This Row],[VISIT_ID]],J_A_visits!$A:$O,COLUMN(J_A_visits!J:J),0),"")</f>
        <v/>
      </c>
      <c r="M98" s="37">
        <f t="array" ref="M98">IFERROR(VLOOKUP(Visits[[#This Row],[VISIT_ID]],J_A_visits!$A:$O,COLUMN(J_A_visits!K:K),0),"")</f>
        <v/>
      </c>
      <c r="N98" s="37">
        <f t="array" ref="N98">IFERROR(VLOOKUP(Visits[[#This Row],[VISIT_ID]],J_A_visits!$A:$O,COLUMN(J_A_visits!L:L),0),"")</f>
        <v/>
      </c>
      <c r="O98" s="37">
        <f t="array" ref="O98">IFERROR(VLOOKUP(Visits[[#This Row],[VISIT_ID]],J_A_visits!$A:$O,COLUMN(J_A_visits!M:M),0),"")</f>
        <v/>
      </c>
      <c r="P98" s="37">
        <f>IFERROR(1-(Visits[[#This Row],[QUOTE_PRICE]]/Visits[[#This Row],[INITIAL_PRICE]]),"")</f>
        <v/>
      </c>
      <c r="Q98" s="36">
        <f t="array" ref="Q98">IFERROR(VLOOKUP(Visits[[#This Row],[VISIT_ID]],J_A_visits!$A:$O,COLUMN(J_A_visits!N:N),0),"")</f>
        <v/>
      </c>
      <c r="R98" s="30">
        <f t="array" ref="R98">IFERROR(VLOOKUP(Visits[[#This Row],[VISIT_ID]],J_A_visits!$A:$O,COLUMN(J_A_visits!N:N),0),"")</f>
        <v/>
      </c>
      <c r="S98" s="30">
        <f>IF(Visits[[#This Row],[VISIT_ID]]="","",COUNTIF(Table3[VISIT_ID],Visits[[#This Row],[VISIT_ID]]))</f>
        <v/>
      </c>
      <c r="T98" s="38">
        <f t="array" ref="T98">IFERROR(TIMEVALUE(MID(VLOOKUP(Visits[[#This Row],[VISIT_ID]],J_A_visits!A:O,COLUMN(J_A_visits!E:E),0),12,8))-(7/24),"")</f>
        <v/>
      </c>
      <c r="U98" s="38">
        <f t="array" ref="U98">IFERROR(
    MOD(TIMEVALUE(MID(VLOOKUP(Visits[[#This Row],[VISIT_ID]],J_A_visits!A:O,COLUMN(J_A_visits!F:F),0),12,8)) - (7/24), 1),
"")</f>
        <v/>
      </c>
      <c r="V98" s="38">
        <f>IF(_xlfn.MINIFS(Table3[CLOCK_IN],Table3[VISIT_ID],Visits[[#This Row],[VISIT_ID]])=0,"",_xlfn.MINIFS(Table3[CLOCK_IN],Table3[VISIT_ID],Visits[[#This Row],[VISIT_ID]]))</f>
        <v/>
      </c>
      <c r="W98" s="38">
        <f>IF(_xlfn.MAXIFS(Table3[CLOCK_OUT],Table3[VISIT_ID],Visits[[#This Row],[VISIT_ID]])=0,"",_xlfn.MAXIFS(Table3[CLOCK_OUT],Table3[VISIT_ID],Visits[[#This Row],[VISIT_ID]]))</f>
        <v/>
      </c>
      <c r="X98" s="20">
        <f>IFERROR((Visits[[#This Row],[SCH_END]]-Visits[[#This Row],[SCH_START]])*24,"")</f>
        <v/>
      </c>
      <c r="Y98" s="20">
        <f>IFERROR((Visits[[#This Row],[ACT_END]]-Visits[[#This Row],[ACT_START]])*24,"")</f>
        <v/>
      </c>
      <c r="Z98" s="37">
        <f>IFERROR(Visits[[#This Row],[INVOICE_PRICE]]*Parameters!$B$2+Parameters!$B$3,"")</f>
        <v/>
      </c>
      <c r="AA98" s="39">
        <f>IFERROR((Parameters!$B$6/Parameters!$C$6)*Visits[[#This Row],[EXP_DURATION]],"")</f>
        <v/>
      </c>
      <c r="AB98" s="39">
        <f>IFERROR((Parameters!$B$6/Parameters!$C$6)*Visits[[#This Row],[ACT_DURATION]],"")</f>
        <v/>
      </c>
      <c r="AC98" s="37">
        <f>IF(Visits[[#This Row],[VISIT_ID]]="","",Parameters!$B$7/Parameters!$C$7)</f>
        <v/>
      </c>
      <c r="AD98" s="38" t="n"/>
      <c r="AE98" s="37">
        <f t="array" ref="AE98">IFERROR(Visits[[#This Row],[EXP_DURATION]]*Table6[Average],"")</f>
        <v/>
      </c>
      <c r="AF98" s="39">
        <f>IFERROR(IF(Visits[[#This Row],[VISIT_ID]]="","",SUMIF(Table3[VISIT_ID],Visits[[#This Row],[VISIT_ID]],Table3[TOTAL_COST])),"")</f>
        <v/>
      </c>
    </row>
    <row r="99">
      <c r="A99" s="30">
        <f>IF(J_A_visits!A99="","",J_A_visits!A99)</f>
        <v/>
      </c>
      <c r="B99" s="30">
        <f t="array" ref="B99">IFERROR(VLOOKUP(Visits[[#This Row],[VISIT_ID]],J_A_visits!A:O,COLUMN(J_A_visits!B:B),0),"")</f>
        <v/>
      </c>
      <c r="C99" s="30">
        <f t="array" ref="C99">IFERROR(VLOOKUP(Visits[[#This Row],[VISIT_ID]],J_A_visits!A:O,COLUMN(J_A_visits!C:C),0),"")</f>
        <v/>
      </c>
      <c r="D99" s="30">
        <f t="array" ref="D99">IFERROR(VLOOKUP(Visits[[#This Row],[VISIT_ID]],J_A_visits!A:O,COLUMN(J_A_visits!D:D),0),"")</f>
        <v/>
      </c>
      <c r="E99" s="6">
        <f t="array" ref="E99">IFERROR(DATEVALUE(LEFT(VLOOKUP(Visits[[#This Row],[VISIT_ID]],J_A_visits!A:O,COLUMN(J_A_visits!E:E),0),10)),"")</f>
        <v/>
      </c>
      <c r="F99" s="6">
        <f>IFERROR(TEXT(Visits[[#This Row],[DATE]],"YYYY-MM"),"")</f>
        <v/>
      </c>
      <c r="G99" s="6">
        <f t="array" ref="G99">IFERROR(VLOOKUP(Visits[[#This Row],[VISIT_ID]],J_A_visits!A:P,COLUMN(J_A_visits!P:P),0),"")</f>
        <v/>
      </c>
      <c r="H99" s="6">
        <f t="array" ref="H99">IFERROR(VLOOKUP(Visits[[#This Row],[VISIT_ID]],J_A_visits!A:Q,COLUMN(J_A_visits!Q:Q),0),"")</f>
        <v/>
      </c>
      <c r="I99" s="30">
        <f t="array" ref="I99">IFERROR(VLOOKUP(Visits[[#This Row],[VISIT_ID]],J_A_visits!$A:$O,COLUMN(J_A_visits!G:G),0),"")</f>
        <v/>
      </c>
      <c r="J99" s="37">
        <f t="array" ref="J99">IFERROR(VLOOKUP(Visits[[#This Row],[VISIT_ID]],J_A_visits!$A:$O,COLUMN(J_A_visits!H:H),0),"")</f>
        <v/>
      </c>
      <c r="K99" s="30">
        <f t="array" ref="K99">IFERROR(VLOOKUP(Visits[[#This Row],[VISIT_ID]],J_A_visits!$A:$O,COLUMN(J_A_visits!I:I),0),"")</f>
        <v/>
      </c>
      <c r="L99" s="37">
        <f t="array" ref="L99">IFERROR(VLOOKUP(Visits[[#This Row],[VISIT_ID]],J_A_visits!$A:$O,COLUMN(J_A_visits!J:J),0),"")</f>
        <v/>
      </c>
      <c r="M99" s="37">
        <f t="array" ref="M99">IFERROR(VLOOKUP(Visits[[#This Row],[VISIT_ID]],J_A_visits!$A:$O,COLUMN(J_A_visits!K:K),0),"")</f>
        <v/>
      </c>
      <c r="N99" s="37">
        <f t="array" ref="N99">IFERROR(VLOOKUP(Visits[[#This Row],[VISIT_ID]],J_A_visits!$A:$O,COLUMN(J_A_visits!L:L),0),"")</f>
        <v/>
      </c>
      <c r="O99" s="37">
        <f t="array" ref="O99">IFERROR(VLOOKUP(Visits[[#This Row],[VISIT_ID]],J_A_visits!$A:$O,COLUMN(J_A_visits!M:M),0),"")</f>
        <v/>
      </c>
      <c r="P99" s="37">
        <f>IFERROR(1-(Visits[[#This Row],[QUOTE_PRICE]]/Visits[[#This Row],[INITIAL_PRICE]]),"")</f>
        <v/>
      </c>
      <c r="Q99" s="36">
        <f t="array" ref="Q99">IFERROR(VLOOKUP(Visits[[#This Row],[VISIT_ID]],J_A_visits!$A:$O,COLUMN(J_A_visits!N:N),0),"")</f>
        <v/>
      </c>
      <c r="R99" s="30">
        <f t="array" ref="R99">IFERROR(VLOOKUP(Visits[[#This Row],[VISIT_ID]],J_A_visits!$A:$O,COLUMN(J_A_visits!N:N),0),"")</f>
        <v/>
      </c>
      <c r="S99" s="30">
        <f>IF(Visits[[#This Row],[VISIT_ID]]="","",COUNTIF(Table3[VISIT_ID],Visits[[#This Row],[VISIT_ID]]))</f>
        <v/>
      </c>
      <c r="T99" s="38">
        <f t="array" ref="T99">IFERROR(TIMEVALUE(MID(VLOOKUP(Visits[[#This Row],[VISIT_ID]],J_A_visits!A:O,COLUMN(J_A_visits!E:E),0),12,8))-(7/24),"")</f>
        <v/>
      </c>
      <c r="U99" s="38">
        <f t="array" ref="U99">IFERROR(
    MOD(TIMEVALUE(MID(VLOOKUP(Visits[[#This Row],[VISIT_ID]],J_A_visits!A:O,COLUMN(J_A_visits!F:F),0),12,8)) - (7/24), 1),
"")</f>
        <v/>
      </c>
      <c r="V99" s="38">
        <f>IF(_xlfn.MINIFS(Table3[CLOCK_IN],Table3[VISIT_ID],Visits[[#This Row],[VISIT_ID]])=0,"",_xlfn.MINIFS(Table3[CLOCK_IN],Table3[VISIT_ID],Visits[[#This Row],[VISIT_ID]]))</f>
        <v/>
      </c>
      <c r="W99" s="38">
        <f>IF(_xlfn.MAXIFS(Table3[CLOCK_OUT],Table3[VISIT_ID],Visits[[#This Row],[VISIT_ID]])=0,"",_xlfn.MAXIFS(Table3[CLOCK_OUT],Table3[VISIT_ID],Visits[[#This Row],[VISIT_ID]]))</f>
        <v/>
      </c>
      <c r="X99" s="20">
        <f>IFERROR((Visits[[#This Row],[SCH_END]]-Visits[[#This Row],[SCH_START]])*24,"")</f>
        <v/>
      </c>
      <c r="Y99" s="20">
        <f>IFERROR((Visits[[#This Row],[ACT_END]]-Visits[[#This Row],[ACT_START]])*24,"")</f>
        <v/>
      </c>
      <c r="Z99" s="37">
        <f>IFERROR(Visits[[#This Row],[INVOICE_PRICE]]*Parameters!$B$2+Parameters!$B$3,"")</f>
        <v/>
      </c>
      <c r="AA99" s="39">
        <f>IFERROR((Parameters!$B$6/Parameters!$C$6)*Visits[[#This Row],[EXP_DURATION]],"")</f>
        <v/>
      </c>
      <c r="AB99" s="39">
        <f>IFERROR((Parameters!$B$6/Parameters!$C$6)*Visits[[#This Row],[ACT_DURATION]],"")</f>
        <v/>
      </c>
      <c r="AC99" s="37">
        <f>IF(Visits[[#This Row],[VISIT_ID]]="","",Parameters!$B$7/Parameters!$C$7)</f>
        <v/>
      </c>
      <c r="AD99" s="38" t="n"/>
      <c r="AE99" s="37">
        <f t="array" ref="AE99">IFERROR(Visits[[#This Row],[EXP_DURATION]]*Table6[Average],"")</f>
        <v/>
      </c>
      <c r="AF99" s="39">
        <f>IFERROR(IF(Visits[[#This Row],[VISIT_ID]]="","",SUMIF(Table3[VISIT_ID],Visits[[#This Row],[VISIT_ID]],Table3[TOTAL_COST])),"")</f>
        <v/>
      </c>
    </row>
    <row r="100">
      <c r="A100" s="30">
        <f>IF(J_A_visits!A100="","",J_A_visits!A100)</f>
        <v/>
      </c>
      <c r="B100" s="30">
        <f t="array" ref="B100">IFERROR(VLOOKUP(Visits[[#This Row],[VISIT_ID]],J_A_visits!A:O,COLUMN(J_A_visits!B:B),0),"")</f>
        <v/>
      </c>
      <c r="C100" s="30">
        <f t="array" ref="C100">IFERROR(VLOOKUP(Visits[[#This Row],[VISIT_ID]],J_A_visits!A:O,COLUMN(J_A_visits!C:C),0),"")</f>
        <v/>
      </c>
      <c r="D100" s="30">
        <f t="array" ref="D100">IFERROR(VLOOKUP(Visits[[#This Row],[VISIT_ID]],J_A_visits!A:O,COLUMN(J_A_visits!D:D),0),"")</f>
        <v/>
      </c>
      <c r="E100" s="6">
        <f t="array" ref="E100">IFERROR(DATEVALUE(LEFT(VLOOKUP(Visits[[#This Row],[VISIT_ID]],J_A_visits!A:O,COLUMN(J_A_visits!E:E),0),10)),"")</f>
        <v/>
      </c>
      <c r="F100" s="6">
        <f>IFERROR(TEXT(Visits[[#This Row],[DATE]],"YYYY-MM"),"")</f>
        <v/>
      </c>
      <c r="G100" s="6">
        <f t="array" ref="G100">IFERROR(VLOOKUP(Visits[[#This Row],[VISIT_ID]],J_A_visits!A:P,COLUMN(J_A_visits!P:P),0),"")</f>
        <v/>
      </c>
      <c r="H100" s="6">
        <f t="array" ref="H100">IFERROR(VLOOKUP(Visits[[#This Row],[VISIT_ID]],J_A_visits!A:Q,COLUMN(J_A_visits!Q:Q),0),"")</f>
        <v/>
      </c>
      <c r="I100" s="30">
        <f t="array" ref="I100">IFERROR(VLOOKUP(Visits[[#This Row],[VISIT_ID]],J_A_visits!$A:$O,COLUMN(J_A_visits!G:G),0),"")</f>
        <v/>
      </c>
      <c r="J100" s="37">
        <f t="array" ref="J100">IFERROR(VLOOKUP(Visits[[#This Row],[VISIT_ID]],J_A_visits!$A:$O,COLUMN(J_A_visits!H:H),0),"")</f>
        <v/>
      </c>
      <c r="K100" s="30">
        <f t="array" ref="K100">IFERROR(VLOOKUP(Visits[[#This Row],[VISIT_ID]],J_A_visits!$A:$O,COLUMN(J_A_visits!I:I),0),"")</f>
        <v/>
      </c>
      <c r="L100" s="37">
        <f t="array" ref="L100">IFERROR(VLOOKUP(Visits[[#This Row],[VISIT_ID]],J_A_visits!$A:$O,COLUMN(J_A_visits!J:J),0),"")</f>
        <v/>
      </c>
      <c r="M100" s="37">
        <f t="array" ref="M100">IFERROR(VLOOKUP(Visits[[#This Row],[VISIT_ID]],J_A_visits!$A:$O,COLUMN(J_A_visits!K:K),0),"")</f>
        <v/>
      </c>
      <c r="N100" s="37">
        <f t="array" ref="N100">IFERROR(VLOOKUP(Visits[[#This Row],[VISIT_ID]],J_A_visits!$A:$O,COLUMN(J_A_visits!L:L),0),"")</f>
        <v/>
      </c>
      <c r="O100" s="37">
        <f t="array" ref="O100">IFERROR(VLOOKUP(Visits[[#This Row],[VISIT_ID]],J_A_visits!$A:$O,COLUMN(J_A_visits!M:M),0),"")</f>
        <v/>
      </c>
      <c r="P100" s="37">
        <f>IFERROR(1-(Visits[[#This Row],[QUOTE_PRICE]]/Visits[[#This Row],[INITIAL_PRICE]]),"")</f>
        <v/>
      </c>
      <c r="Q100" s="36">
        <f t="array" ref="Q100">IFERROR(VLOOKUP(Visits[[#This Row],[VISIT_ID]],J_A_visits!$A:$O,COLUMN(J_A_visits!N:N),0),"")</f>
        <v/>
      </c>
      <c r="R100" s="30">
        <f t="array" ref="R100">IFERROR(VLOOKUP(Visits[[#This Row],[VISIT_ID]],J_A_visits!$A:$O,COLUMN(J_A_visits!N:N),0),"")</f>
        <v/>
      </c>
      <c r="S100" s="30">
        <f>IF(Visits[[#This Row],[VISIT_ID]]="","",COUNTIF(Table3[VISIT_ID],Visits[[#This Row],[VISIT_ID]]))</f>
        <v/>
      </c>
      <c r="T100" s="38">
        <f t="array" ref="T100">IFERROR(TIMEVALUE(MID(VLOOKUP(Visits[[#This Row],[VISIT_ID]],J_A_visits!A:O,COLUMN(J_A_visits!E:E),0),12,8))-(7/24),"")</f>
        <v/>
      </c>
      <c r="U100" s="38">
        <f t="array" ref="U100">IFERROR(
    MOD(TIMEVALUE(MID(VLOOKUP(Visits[[#This Row],[VISIT_ID]],J_A_visits!A:O,COLUMN(J_A_visits!F:F),0),12,8)) - (7/24), 1),
"")</f>
        <v/>
      </c>
      <c r="V100" s="38">
        <f>IF(_xlfn.MINIFS(Table3[CLOCK_IN],Table3[VISIT_ID],Visits[[#This Row],[VISIT_ID]])=0,"",_xlfn.MINIFS(Table3[CLOCK_IN],Table3[VISIT_ID],Visits[[#This Row],[VISIT_ID]]))</f>
        <v/>
      </c>
      <c r="W100" s="38">
        <f>IF(_xlfn.MAXIFS(Table3[CLOCK_OUT],Table3[VISIT_ID],Visits[[#This Row],[VISIT_ID]])=0,"",_xlfn.MAXIFS(Table3[CLOCK_OUT],Table3[VISIT_ID],Visits[[#This Row],[VISIT_ID]]))</f>
        <v/>
      </c>
      <c r="X100" s="20">
        <f>IFERROR((Visits[[#This Row],[SCH_END]]-Visits[[#This Row],[SCH_START]])*24,"")</f>
        <v/>
      </c>
      <c r="Y100" s="20">
        <f>IFERROR((Visits[[#This Row],[ACT_END]]-Visits[[#This Row],[ACT_START]])*24,"")</f>
        <v/>
      </c>
      <c r="Z100" s="37">
        <f>IFERROR(Visits[[#This Row],[INVOICE_PRICE]]*Parameters!$B$2+Parameters!$B$3,"")</f>
        <v/>
      </c>
      <c r="AA100" s="39">
        <f>IFERROR((Parameters!$B$6/Parameters!$C$6)*Visits[[#This Row],[EXP_DURATION]],"")</f>
        <v/>
      </c>
      <c r="AB100" s="39">
        <f>IFERROR((Parameters!$B$6/Parameters!$C$6)*Visits[[#This Row],[ACT_DURATION]],"")</f>
        <v/>
      </c>
      <c r="AC100" s="37">
        <f>IF(Visits[[#This Row],[VISIT_ID]]="","",Parameters!$B$7/Parameters!$C$7)</f>
        <v/>
      </c>
      <c r="AD100" s="38" t="n"/>
      <c r="AE100" s="37">
        <f t="array" ref="AE100">IFERROR(Visits[[#This Row],[EXP_DURATION]]*Table6[Average],"")</f>
        <v/>
      </c>
      <c r="AF100" s="39">
        <f>IFERROR(IF(Visits[[#This Row],[VISIT_ID]]="","",SUMIF(Table3[VISIT_ID],Visits[[#This Row],[VISIT_ID]],Table3[TOTAL_COST])),"")</f>
        <v/>
      </c>
    </row>
    <row r="101">
      <c r="A101" s="30">
        <f>IF(J_A_visits!A101="","",J_A_visits!A101)</f>
        <v/>
      </c>
      <c r="B101" s="30">
        <f t="array" ref="B101">IFERROR(VLOOKUP(Visits[[#This Row],[VISIT_ID]],J_A_visits!A:O,COLUMN(J_A_visits!B:B),0),"")</f>
        <v/>
      </c>
      <c r="C101" s="30">
        <f t="array" ref="C101">IFERROR(VLOOKUP(Visits[[#This Row],[VISIT_ID]],J_A_visits!A:O,COLUMN(J_A_visits!C:C),0),"")</f>
        <v/>
      </c>
      <c r="D101" s="30">
        <f t="array" ref="D101">IFERROR(VLOOKUP(Visits[[#This Row],[VISIT_ID]],J_A_visits!A:O,COLUMN(J_A_visits!D:D),0),"")</f>
        <v/>
      </c>
      <c r="E101" s="6">
        <f t="array" ref="E101">IFERROR(DATEVALUE(LEFT(VLOOKUP(Visits[[#This Row],[VISIT_ID]],J_A_visits!A:O,COLUMN(J_A_visits!E:E),0),10)),"")</f>
        <v/>
      </c>
      <c r="F101" s="6">
        <f>IFERROR(TEXT(Visits[[#This Row],[DATE]],"YYYY-MM"),"")</f>
        <v/>
      </c>
      <c r="G101" s="6">
        <f t="array" ref="G101">IFERROR(VLOOKUP(Visits[[#This Row],[VISIT_ID]],J_A_visits!A:P,COLUMN(J_A_visits!P:P),0),"")</f>
        <v/>
      </c>
      <c r="H101" s="6">
        <f t="array" ref="H101">IFERROR(VLOOKUP(Visits[[#This Row],[VISIT_ID]],J_A_visits!A:Q,COLUMN(J_A_visits!Q:Q),0),"")</f>
        <v/>
      </c>
      <c r="I101" s="30">
        <f t="array" ref="I101">IFERROR(VLOOKUP(Visits[[#This Row],[VISIT_ID]],J_A_visits!$A:$O,COLUMN(J_A_visits!G:G),0),"")</f>
        <v/>
      </c>
      <c r="J101" s="37">
        <f t="array" ref="J101">IFERROR(VLOOKUP(Visits[[#This Row],[VISIT_ID]],J_A_visits!$A:$O,COLUMN(J_A_visits!H:H),0),"")</f>
        <v/>
      </c>
      <c r="K101" s="30">
        <f t="array" ref="K101">IFERROR(VLOOKUP(Visits[[#This Row],[VISIT_ID]],J_A_visits!$A:$O,COLUMN(J_A_visits!I:I),0),"")</f>
        <v/>
      </c>
      <c r="L101" s="37">
        <f t="array" ref="L101">IFERROR(VLOOKUP(Visits[[#This Row],[VISIT_ID]],J_A_visits!$A:$O,COLUMN(J_A_visits!J:J),0),"")</f>
        <v/>
      </c>
      <c r="M101" s="37">
        <f t="array" ref="M101">IFERROR(VLOOKUP(Visits[[#This Row],[VISIT_ID]],J_A_visits!$A:$O,COLUMN(J_A_visits!K:K),0),"")</f>
        <v/>
      </c>
      <c r="N101" s="37">
        <f t="array" ref="N101">IFERROR(VLOOKUP(Visits[[#This Row],[VISIT_ID]],J_A_visits!$A:$O,COLUMN(J_A_visits!L:L),0),"")</f>
        <v/>
      </c>
      <c r="O101" s="37">
        <f t="array" ref="O101">IFERROR(VLOOKUP(Visits[[#This Row],[VISIT_ID]],J_A_visits!$A:$O,COLUMN(J_A_visits!M:M),0),"")</f>
        <v/>
      </c>
      <c r="P101" s="37">
        <f>IFERROR(1-(Visits[[#This Row],[QUOTE_PRICE]]/Visits[[#This Row],[INITIAL_PRICE]]),"")</f>
        <v/>
      </c>
      <c r="Q101" s="36">
        <f t="array" ref="Q101">IFERROR(VLOOKUP(Visits[[#This Row],[VISIT_ID]],J_A_visits!$A:$O,COLUMN(J_A_visits!N:N),0),"")</f>
        <v/>
      </c>
      <c r="R101" s="30">
        <f t="array" ref="R101">IFERROR(VLOOKUP(Visits[[#This Row],[VISIT_ID]],J_A_visits!$A:$O,COLUMN(J_A_visits!N:N),0),"")</f>
        <v/>
      </c>
      <c r="S101" s="30">
        <f>IF(Visits[[#This Row],[VISIT_ID]]="","",COUNTIF(Table3[VISIT_ID],Visits[[#This Row],[VISIT_ID]]))</f>
        <v/>
      </c>
      <c r="T101" s="38">
        <f t="array" ref="T101">IFERROR(TIMEVALUE(MID(VLOOKUP(Visits[[#This Row],[VISIT_ID]],J_A_visits!A:O,COLUMN(J_A_visits!E:E),0),12,8))-(7/24),"")</f>
        <v/>
      </c>
      <c r="U101" s="38">
        <f t="array" ref="U101">IFERROR(
    MOD(TIMEVALUE(MID(VLOOKUP(Visits[[#This Row],[VISIT_ID]],J_A_visits!A:O,COLUMN(J_A_visits!F:F),0),12,8)) - (7/24), 1),
"")</f>
        <v/>
      </c>
      <c r="V101" s="38">
        <f>IF(_xlfn.MINIFS(Table3[CLOCK_IN],Table3[VISIT_ID],Visits[[#This Row],[VISIT_ID]])=0,"",_xlfn.MINIFS(Table3[CLOCK_IN],Table3[VISIT_ID],Visits[[#This Row],[VISIT_ID]]))</f>
        <v/>
      </c>
      <c r="W101" s="38">
        <f>IF(_xlfn.MAXIFS(Table3[CLOCK_OUT],Table3[VISIT_ID],Visits[[#This Row],[VISIT_ID]])=0,"",_xlfn.MAXIFS(Table3[CLOCK_OUT],Table3[VISIT_ID],Visits[[#This Row],[VISIT_ID]]))</f>
        <v/>
      </c>
      <c r="X101" s="20">
        <f>IFERROR((Visits[[#This Row],[SCH_END]]-Visits[[#This Row],[SCH_START]])*24,"")</f>
        <v/>
      </c>
      <c r="Y101" s="20">
        <f>IFERROR((Visits[[#This Row],[ACT_END]]-Visits[[#This Row],[ACT_START]])*24,"")</f>
        <v/>
      </c>
      <c r="Z101" s="37">
        <f>IFERROR(Visits[[#This Row],[INVOICE_PRICE]]*Parameters!$B$2+Parameters!$B$3,"")</f>
        <v/>
      </c>
      <c r="AA101" s="39">
        <f>IFERROR((Parameters!$B$6/Parameters!$C$6)*Visits[[#This Row],[EXP_DURATION]],"")</f>
        <v/>
      </c>
      <c r="AB101" s="39">
        <f>IFERROR((Parameters!$B$6/Parameters!$C$6)*Visits[[#This Row],[ACT_DURATION]],"")</f>
        <v/>
      </c>
      <c r="AC101" s="37">
        <f>IF(Visits[[#This Row],[VISIT_ID]]="","",Parameters!$B$7/Parameters!$C$7)</f>
        <v/>
      </c>
      <c r="AD101" s="38" t="n"/>
      <c r="AE101" s="37">
        <f t="array" ref="AE101">IFERROR(Visits[[#This Row],[EXP_DURATION]]*Table6[Average],"")</f>
        <v/>
      </c>
      <c r="AF101" s="39">
        <f>IFERROR(IF(Visits[[#This Row],[VISIT_ID]]="","",SUMIF(Table3[VISIT_ID],Visits[[#This Row],[VISIT_ID]],Table3[TOTAL_COST])),"")</f>
        <v/>
      </c>
    </row>
    <row r="102">
      <c r="A102" s="30">
        <f>IF(J_A_visits!A102="","",J_A_visits!A102)</f>
        <v/>
      </c>
      <c r="B102" s="30">
        <f t="array" ref="B102">IFERROR(VLOOKUP(Visits[[#This Row],[VISIT_ID]],J_A_visits!A:O,COLUMN(J_A_visits!B:B),0),"")</f>
        <v/>
      </c>
      <c r="C102" s="30">
        <f t="array" ref="C102">IFERROR(VLOOKUP(Visits[[#This Row],[VISIT_ID]],J_A_visits!A:O,COLUMN(J_A_visits!C:C),0),"")</f>
        <v/>
      </c>
      <c r="D102" s="30">
        <f t="array" ref="D102">IFERROR(VLOOKUP(Visits[[#This Row],[VISIT_ID]],J_A_visits!A:O,COLUMN(J_A_visits!D:D),0),"")</f>
        <v/>
      </c>
      <c r="E102" s="6">
        <f t="array" ref="E102">IFERROR(DATEVALUE(LEFT(VLOOKUP(Visits[[#This Row],[VISIT_ID]],J_A_visits!A:O,COLUMN(J_A_visits!E:E),0),10)),"")</f>
        <v/>
      </c>
      <c r="F102" s="6">
        <f>IFERROR(TEXT(Visits[[#This Row],[DATE]],"YYYY-MM"),"")</f>
        <v/>
      </c>
      <c r="G102" s="6">
        <f t="array" ref="G102">IFERROR(VLOOKUP(Visits[[#This Row],[VISIT_ID]],J_A_visits!A:P,COLUMN(J_A_visits!P:P),0),"")</f>
        <v/>
      </c>
      <c r="H102" s="6">
        <f t="array" ref="H102">IFERROR(VLOOKUP(Visits[[#This Row],[VISIT_ID]],J_A_visits!A:Q,COLUMN(J_A_visits!Q:Q),0),"")</f>
        <v/>
      </c>
      <c r="I102" s="30">
        <f t="array" ref="I102">IFERROR(VLOOKUP(Visits[[#This Row],[VISIT_ID]],J_A_visits!$A:$O,COLUMN(J_A_visits!G:G),0),"")</f>
        <v/>
      </c>
      <c r="J102" s="37">
        <f t="array" ref="J102">IFERROR(VLOOKUP(Visits[[#This Row],[VISIT_ID]],J_A_visits!$A:$O,COLUMN(J_A_visits!H:H),0),"")</f>
        <v/>
      </c>
      <c r="K102" s="30">
        <f t="array" ref="K102">IFERROR(VLOOKUP(Visits[[#This Row],[VISIT_ID]],J_A_visits!$A:$O,COLUMN(J_A_visits!I:I),0),"")</f>
        <v/>
      </c>
      <c r="L102" s="37">
        <f t="array" ref="L102">IFERROR(VLOOKUP(Visits[[#This Row],[VISIT_ID]],J_A_visits!$A:$O,COLUMN(J_A_visits!J:J),0),"")</f>
        <v/>
      </c>
      <c r="M102" s="37">
        <f t="array" ref="M102">IFERROR(VLOOKUP(Visits[[#This Row],[VISIT_ID]],J_A_visits!$A:$O,COLUMN(J_A_visits!K:K),0),"")</f>
        <v/>
      </c>
      <c r="N102" s="37">
        <f t="array" ref="N102">IFERROR(VLOOKUP(Visits[[#This Row],[VISIT_ID]],J_A_visits!$A:$O,COLUMN(J_A_visits!L:L),0),"")</f>
        <v/>
      </c>
      <c r="O102" s="37">
        <f t="array" ref="O102">IFERROR(VLOOKUP(Visits[[#This Row],[VISIT_ID]],J_A_visits!$A:$O,COLUMN(J_A_visits!M:M),0),"")</f>
        <v/>
      </c>
      <c r="P102" s="37">
        <f>IFERROR(1-(Visits[[#This Row],[QUOTE_PRICE]]/Visits[[#This Row],[INITIAL_PRICE]]),"")</f>
        <v/>
      </c>
      <c r="Q102" s="36">
        <f t="array" ref="Q102">IFERROR(VLOOKUP(Visits[[#This Row],[VISIT_ID]],J_A_visits!$A:$O,COLUMN(J_A_visits!N:N),0),"")</f>
        <v/>
      </c>
      <c r="R102" s="30">
        <f t="array" ref="R102">IFERROR(VLOOKUP(Visits[[#This Row],[VISIT_ID]],J_A_visits!$A:$O,COLUMN(J_A_visits!N:N),0),"")</f>
        <v/>
      </c>
      <c r="S102" s="30">
        <f>IF(Visits[[#This Row],[VISIT_ID]]="","",COUNTIF(Table3[VISIT_ID],Visits[[#This Row],[VISIT_ID]]))</f>
        <v/>
      </c>
      <c r="T102" s="38">
        <f t="array" ref="T102">IFERROR(TIMEVALUE(MID(VLOOKUP(Visits[[#This Row],[VISIT_ID]],J_A_visits!A:O,COLUMN(J_A_visits!E:E),0),12,8))-(7/24),"")</f>
        <v/>
      </c>
      <c r="U102" s="38">
        <f t="array" ref="U102">IFERROR(
    MOD(TIMEVALUE(MID(VLOOKUP(Visits[[#This Row],[VISIT_ID]],J_A_visits!A:O,COLUMN(J_A_visits!F:F),0),12,8)) - (7/24), 1),
"")</f>
        <v/>
      </c>
      <c r="V102" s="38">
        <f>IF(_xlfn.MINIFS(Table3[CLOCK_IN],Table3[VISIT_ID],Visits[[#This Row],[VISIT_ID]])=0,"",_xlfn.MINIFS(Table3[CLOCK_IN],Table3[VISIT_ID],Visits[[#This Row],[VISIT_ID]]))</f>
        <v/>
      </c>
      <c r="W102" s="38">
        <f>IF(_xlfn.MAXIFS(Table3[CLOCK_OUT],Table3[VISIT_ID],Visits[[#This Row],[VISIT_ID]])=0,"",_xlfn.MAXIFS(Table3[CLOCK_OUT],Table3[VISIT_ID],Visits[[#This Row],[VISIT_ID]]))</f>
        <v/>
      </c>
      <c r="X102" s="20">
        <f>IFERROR((Visits[[#This Row],[SCH_END]]-Visits[[#This Row],[SCH_START]])*24,"")</f>
        <v/>
      </c>
      <c r="Y102" s="20">
        <f>IFERROR((Visits[[#This Row],[ACT_END]]-Visits[[#This Row],[ACT_START]])*24,"")</f>
        <v/>
      </c>
      <c r="Z102" s="37">
        <f>IFERROR(Visits[[#This Row],[INVOICE_PRICE]]*Parameters!$B$2+Parameters!$B$3,"")</f>
        <v/>
      </c>
      <c r="AA102" s="39">
        <f>IFERROR((Parameters!$B$6/Parameters!$C$6)*Visits[[#This Row],[EXP_DURATION]],"")</f>
        <v/>
      </c>
      <c r="AB102" s="39">
        <f>IFERROR((Parameters!$B$6/Parameters!$C$6)*Visits[[#This Row],[ACT_DURATION]],"")</f>
        <v/>
      </c>
      <c r="AC102" s="37">
        <f>IF(Visits[[#This Row],[VISIT_ID]]="","",Parameters!$B$7/Parameters!$C$7)</f>
        <v/>
      </c>
      <c r="AD102" s="38" t="n"/>
      <c r="AE102" s="37">
        <f t="array" ref="AE102">IFERROR(Visits[[#This Row],[EXP_DURATION]]*Table6[Average],"")</f>
        <v/>
      </c>
      <c r="AF102" s="39">
        <f>IFERROR(IF(Visits[[#This Row],[VISIT_ID]]="","",SUMIF(Table3[VISIT_ID],Visits[[#This Row],[VISIT_ID]],Table3[TOTAL_COST])),"")</f>
        <v/>
      </c>
    </row>
    <row r="103">
      <c r="A103" s="30">
        <f>IF(J_A_visits!A103="","",J_A_visits!A103)</f>
        <v/>
      </c>
      <c r="B103" s="30">
        <f t="array" ref="B103">IFERROR(VLOOKUP(Visits[[#This Row],[VISIT_ID]],J_A_visits!A:O,COLUMN(J_A_visits!B:B),0),"")</f>
        <v/>
      </c>
      <c r="C103" s="30">
        <f t="array" ref="C103">IFERROR(VLOOKUP(Visits[[#This Row],[VISIT_ID]],J_A_visits!A:O,COLUMN(J_A_visits!C:C),0),"")</f>
        <v/>
      </c>
      <c r="D103" s="30">
        <f t="array" ref="D103">IFERROR(VLOOKUP(Visits[[#This Row],[VISIT_ID]],J_A_visits!A:O,COLUMN(J_A_visits!D:D),0),"")</f>
        <v/>
      </c>
      <c r="E103" s="6">
        <f t="array" ref="E103">IFERROR(DATEVALUE(LEFT(VLOOKUP(Visits[[#This Row],[VISIT_ID]],J_A_visits!A:O,COLUMN(J_A_visits!E:E),0),10)),"")</f>
        <v/>
      </c>
      <c r="F103" s="6">
        <f>IFERROR(TEXT(Visits[[#This Row],[DATE]],"YYYY-MM"),"")</f>
        <v/>
      </c>
      <c r="G103" s="6">
        <f t="array" ref="G103">IFERROR(VLOOKUP(Visits[[#This Row],[VISIT_ID]],J_A_visits!A:P,COLUMN(J_A_visits!P:P),0),"")</f>
        <v/>
      </c>
      <c r="H103" s="6">
        <f t="array" ref="H103">IFERROR(VLOOKUP(Visits[[#This Row],[VISIT_ID]],J_A_visits!A:Q,COLUMN(J_A_visits!Q:Q),0),"")</f>
        <v/>
      </c>
      <c r="I103" s="30">
        <f t="array" ref="I103">IFERROR(VLOOKUP(Visits[[#This Row],[VISIT_ID]],J_A_visits!$A:$O,COLUMN(J_A_visits!G:G),0),"")</f>
        <v/>
      </c>
      <c r="J103" s="37">
        <f t="array" ref="J103">IFERROR(VLOOKUP(Visits[[#This Row],[VISIT_ID]],J_A_visits!$A:$O,COLUMN(J_A_visits!H:H),0),"")</f>
        <v/>
      </c>
      <c r="K103" s="30">
        <f t="array" ref="K103">IFERROR(VLOOKUP(Visits[[#This Row],[VISIT_ID]],J_A_visits!$A:$O,COLUMN(J_A_visits!I:I),0),"")</f>
        <v/>
      </c>
      <c r="L103" s="37">
        <f t="array" ref="L103">IFERROR(VLOOKUP(Visits[[#This Row],[VISIT_ID]],J_A_visits!$A:$O,COLUMN(J_A_visits!J:J),0),"")</f>
        <v/>
      </c>
      <c r="M103" s="37">
        <f t="array" ref="M103">IFERROR(VLOOKUP(Visits[[#This Row],[VISIT_ID]],J_A_visits!$A:$O,COLUMN(J_A_visits!K:K),0),"")</f>
        <v/>
      </c>
      <c r="N103" s="37">
        <f t="array" ref="N103">IFERROR(VLOOKUP(Visits[[#This Row],[VISIT_ID]],J_A_visits!$A:$O,COLUMN(J_A_visits!L:L),0),"")</f>
        <v/>
      </c>
      <c r="O103" s="37">
        <f t="array" ref="O103">IFERROR(VLOOKUP(Visits[[#This Row],[VISIT_ID]],J_A_visits!$A:$O,COLUMN(J_A_visits!M:M),0),"")</f>
        <v/>
      </c>
      <c r="P103" s="37">
        <f>IFERROR(1-(Visits[[#This Row],[QUOTE_PRICE]]/Visits[[#This Row],[INITIAL_PRICE]]),"")</f>
        <v/>
      </c>
      <c r="Q103" s="36">
        <f t="array" ref="Q103">IFERROR(VLOOKUP(Visits[[#This Row],[VISIT_ID]],J_A_visits!$A:$O,COLUMN(J_A_visits!N:N),0),"")</f>
        <v/>
      </c>
      <c r="R103" s="30">
        <f t="array" ref="R103">IFERROR(VLOOKUP(Visits[[#This Row],[VISIT_ID]],J_A_visits!$A:$O,COLUMN(J_A_visits!N:N),0),"")</f>
        <v/>
      </c>
      <c r="S103" s="30">
        <f>IF(Visits[[#This Row],[VISIT_ID]]="","",COUNTIF(Table3[VISIT_ID],Visits[[#This Row],[VISIT_ID]]))</f>
        <v/>
      </c>
      <c r="T103" s="38">
        <f t="array" ref="T103">IFERROR(TIMEVALUE(MID(VLOOKUP(Visits[[#This Row],[VISIT_ID]],J_A_visits!A:O,COLUMN(J_A_visits!E:E),0),12,8))-(7/24),"")</f>
        <v/>
      </c>
      <c r="U103" s="38">
        <f t="array" ref="U103">IFERROR(
    MOD(TIMEVALUE(MID(VLOOKUP(Visits[[#This Row],[VISIT_ID]],J_A_visits!A:O,COLUMN(J_A_visits!F:F),0),12,8)) - (7/24), 1),
"")</f>
        <v/>
      </c>
      <c r="V103" s="38">
        <f>IF(_xlfn.MINIFS(Table3[CLOCK_IN],Table3[VISIT_ID],Visits[[#This Row],[VISIT_ID]])=0,"",_xlfn.MINIFS(Table3[CLOCK_IN],Table3[VISIT_ID],Visits[[#This Row],[VISIT_ID]]))</f>
        <v/>
      </c>
      <c r="W103" s="38">
        <f>IF(_xlfn.MAXIFS(Table3[CLOCK_OUT],Table3[VISIT_ID],Visits[[#This Row],[VISIT_ID]])=0,"",_xlfn.MAXIFS(Table3[CLOCK_OUT],Table3[VISIT_ID],Visits[[#This Row],[VISIT_ID]]))</f>
        <v/>
      </c>
      <c r="X103" s="20">
        <f>IFERROR((Visits[[#This Row],[SCH_END]]-Visits[[#This Row],[SCH_START]])*24,"")</f>
        <v/>
      </c>
      <c r="Y103" s="20">
        <f>IFERROR((Visits[[#This Row],[ACT_END]]-Visits[[#This Row],[ACT_START]])*24,"")</f>
        <v/>
      </c>
      <c r="Z103" s="37">
        <f>IFERROR(Visits[[#This Row],[INVOICE_PRICE]]*Parameters!$B$2+Parameters!$B$3,"")</f>
        <v/>
      </c>
      <c r="AA103" s="39">
        <f>IFERROR((Parameters!$B$6/Parameters!$C$6)*Visits[[#This Row],[EXP_DURATION]],"")</f>
        <v/>
      </c>
      <c r="AB103" s="39">
        <f>IFERROR((Parameters!$B$6/Parameters!$C$6)*Visits[[#This Row],[ACT_DURATION]],"")</f>
        <v/>
      </c>
      <c r="AC103" s="37">
        <f>IF(Visits[[#This Row],[VISIT_ID]]="","",Parameters!$B$7/Parameters!$C$7)</f>
        <v/>
      </c>
      <c r="AD103" s="38" t="n"/>
      <c r="AE103" s="37">
        <f t="array" ref="AE103">IFERROR(Visits[[#This Row],[EXP_DURATION]]*Table6[Average],"")</f>
        <v/>
      </c>
      <c r="AF103" s="39">
        <f>IFERROR(IF(Visits[[#This Row],[VISIT_ID]]="","",SUMIF(Table3[VISIT_ID],Visits[[#This Row],[VISIT_ID]],Table3[TOTAL_COST])),"")</f>
        <v/>
      </c>
    </row>
    <row r="104">
      <c r="A104" s="30">
        <f>IF(J_A_visits!A104="","",J_A_visits!A104)</f>
        <v/>
      </c>
      <c r="B104" s="30">
        <f t="array" ref="B104">IFERROR(VLOOKUP(Visits[[#This Row],[VISIT_ID]],J_A_visits!A:O,COLUMN(J_A_visits!B:B),0),"")</f>
        <v/>
      </c>
      <c r="C104" s="30">
        <f t="array" ref="C104">IFERROR(VLOOKUP(Visits[[#This Row],[VISIT_ID]],J_A_visits!A:O,COLUMN(J_A_visits!C:C),0),"")</f>
        <v/>
      </c>
      <c r="D104" s="30">
        <f t="array" ref="D104">IFERROR(VLOOKUP(Visits[[#This Row],[VISIT_ID]],J_A_visits!A:O,COLUMN(J_A_visits!D:D),0),"")</f>
        <v/>
      </c>
      <c r="E104" s="6">
        <f t="array" ref="E104">IFERROR(DATEVALUE(LEFT(VLOOKUP(Visits[[#This Row],[VISIT_ID]],J_A_visits!A:O,COLUMN(J_A_visits!E:E),0),10)),"")</f>
        <v/>
      </c>
      <c r="F104" s="6">
        <f>IFERROR(TEXT(Visits[[#This Row],[DATE]],"YYYY-MM"),"")</f>
        <v/>
      </c>
      <c r="G104" s="6">
        <f t="array" ref="G104">IFERROR(VLOOKUP(Visits[[#This Row],[VISIT_ID]],J_A_visits!A:P,COLUMN(J_A_visits!P:P),0),"")</f>
        <v/>
      </c>
      <c r="H104" s="6">
        <f t="array" ref="H104">IFERROR(VLOOKUP(Visits[[#This Row],[VISIT_ID]],J_A_visits!A:Q,COLUMN(J_A_visits!Q:Q),0),"")</f>
        <v/>
      </c>
      <c r="I104" s="30">
        <f t="array" ref="I104">IFERROR(VLOOKUP(Visits[[#This Row],[VISIT_ID]],J_A_visits!$A:$O,COLUMN(J_A_visits!G:G),0),"")</f>
        <v/>
      </c>
      <c r="J104" s="37">
        <f t="array" ref="J104">IFERROR(VLOOKUP(Visits[[#This Row],[VISIT_ID]],J_A_visits!$A:$O,COLUMN(J_A_visits!H:H),0),"")</f>
        <v/>
      </c>
      <c r="K104" s="30">
        <f t="array" ref="K104">IFERROR(VLOOKUP(Visits[[#This Row],[VISIT_ID]],J_A_visits!$A:$O,COLUMN(J_A_visits!I:I),0),"")</f>
        <v/>
      </c>
      <c r="L104" s="37">
        <f t="array" ref="L104">IFERROR(VLOOKUP(Visits[[#This Row],[VISIT_ID]],J_A_visits!$A:$O,COLUMN(J_A_visits!J:J),0),"")</f>
        <v/>
      </c>
      <c r="M104" s="37">
        <f t="array" ref="M104">IFERROR(VLOOKUP(Visits[[#This Row],[VISIT_ID]],J_A_visits!$A:$O,COLUMN(J_A_visits!K:K),0),"")</f>
        <v/>
      </c>
      <c r="N104" s="37">
        <f t="array" ref="N104">IFERROR(VLOOKUP(Visits[[#This Row],[VISIT_ID]],J_A_visits!$A:$O,COLUMN(J_A_visits!L:L),0),"")</f>
        <v/>
      </c>
      <c r="O104" s="37">
        <f t="array" ref="O104">IFERROR(VLOOKUP(Visits[[#This Row],[VISIT_ID]],J_A_visits!$A:$O,COLUMN(J_A_visits!M:M),0),"")</f>
        <v/>
      </c>
      <c r="P104" s="37">
        <f>IFERROR(1-(Visits[[#This Row],[QUOTE_PRICE]]/Visits[[#This Row],[INITIAL_PRICE]]),"")</f>
        <v/>
      </c>
      <c r="Q104" s="36">
        <f t="array" ref="Q104">IFERROR(VLOOKUP(Visits[[#This Row],[VISIT_ID]],J_A_visits!$A:$O,COLUMN(J_A_visits!N:N),0),"")</f>
        <v/>
      </c>
      <c r="R104" s="30">
        <f t="array" ref="R104">IFERROR(VLOOKUP(Visits[[#This Row],[VISIT_ID]],J_A_visits!$A:$O,COLUMN(J_A_visits!N:N),0),"")</f>
        <v/>
      </c>
      <c r="S104" s="30">
        <f>IF(Visits[[#This Row],[VISIT_ID]]="","",COUNTIF(Table3[VISIT_ID],Visits[[#This Row],[VISIT_ID]]))</f>
        <v/>
      </c>
      <c r="T104" s="38">
        <f t="array" ref="T104">IFERROR(TIMEVALUE(MID(VLOOKUP(Visits[[#This Row],[VISIT_ID]],J_A_visits!A:O,COLUMN(J_A_visits!E:E),0),12,8))-(7/24),"")</f>
        <v/>
      </c>
      <c r="U104" s="38">
        <f t="array" ref="U104">IFERROR(
    MOD(TIMEVALUE(MID(VLOOKUP(Visits[[#This Row],[VISIT_ID]],J_A_visits!A:O,COLUMN(J_A_visits!F:F),0),12,8)) - (7/24), 1),
"")</f>
        <v/>
      </c>
      <c r="V104" s="38">
        <f>IF(_xlfn.MINIFS(Table3[CLOCK_IN],Table3[VISIT_ID],Visits[[#This Row],[VISIT_ID]])=0,"",_xlfn.MINIFS(Table3[CLOCK_IN],Table3[VISIT_ID],Visits[[#This Row],[VISIT_ID]]))</f>
        <v/>
      </c>
      <c r="W104" s="38">
        <f>IF(_xlfn.MAXIFS(Table3[CLOCK_OUT],Table3[VISIT_ID],Visits[[#This Row],[VISIT_ID]])=0,"",_xlfn.MAXIFS(Table3[CLOCK_OUT],Table3[VISIT_ID],Visits[[#This Row],[VISIT_ID]]))</f>
        <v/>
      </c>
      <c r="X104" s="20">
        <f>IFERROR((Visits[[#This Row],[SCH_END]]-Visits[[#This Row],[SCH_START]])*24,"")</f>
        <v/>
      </c>
      <c r="Y104" s="20">
        <f>IFERROR((Visits[[#This Row],[ACT_END]]-Visits[[#This Row],[ACT_START]])*24,"")</f>
        <v/>
      </c>
      <c r="Z104" s="37">
        <f>IFERROR(Visits[[#This Row],[INVOICE_PRICE]]*Parameters!$B$2+Parameters!$B$3,"")</f>
        <v/>
      </c>
      <c r="AA104" s="39">
        <f>IFERROR((Parameters!$B$6/Parameters!$C$6)*Visits[[#This Row],[EXP_DURATION]],"")</f>
        <v/>
      </c>
      <c r="AB104" s="39">
        <f>IFERROR((Parameters!$B$6/Parameters!$C$6)*Visits[[#This Row],[ACT_DURATION]],"")</f>
        <v/>
      </c>
      <c r="AC104" s="37">
        <f>IF(Visits[[#This Row],[VISIT_ID]]="","",Parameters!$B$7/Parameters!$C$7)</f>
        <v/>
      </c>
      <c r="AD104" s="38" t="n"/>
      <c r="AE104" s="37">
        <f t="array" ref="AE104">IFERROR(Visits[[#This Row],[EXP_DURATION]]*Table6[Average],"")</f>
        <v/>
      </c>
      <c r="AF104" s="39">
        <f>IFERROR(IF(Visits[[#This Row],[VISIT_ID]]="","",SUMIF(Table3[VISIT_ID],Visits[[#This Row],[VISIT_ID]],Table3[TOTAL_COST])),"")</f>
        <v/>
      </c>
    </row>
    <row r="105">
      <c r="A105" s="30">
        <f>IF(J_A_visits!A105="","",J_A_visits!A105)</f>
        <v/>
      </c>
      <c r="B105" s="30">
        <f t="array" ref="B105">IFERROR(VLOOKUP(Visits[[#This Row],[VISIT_ID]],J_A_visits!A:O,COLUMN(J_A_visits!B:B),0),"")</f>
        <v/>
      </c>
      <c r="C105" s="30">
        <f t="array" ref="C105">IFERROR(VLOOKUP(Visits[[#This Row],[VISIT_ID]],J_A_visits!A:O,COLUMN(J_A_visits!C:C),0),"")</f>
        <v/>
      </c>
      <c r="D105" s="30">
        <f t="array" ref="D105">IFERROR(VLOOKUP(Visits[[#This Row],[VISIT_ID]],J_A_visits!A:O,COLUMN(J_A_visits!D:D),0),"")</f>
        <v/>
      </c>
      <c r="E105" s="6">
        <f t="array" ref="E105">IFERROR(DATEVALUE(LEFT(VLOOKUP(Visits[[#This Row],[VISIT_ID]],J_A_visits!A:O,COLUMN(J_A_visits!E:E),0),10)),"")</f>
        <v/>
      </c>
      <c r="F105" s="6">
        <f>IFERROR(TEXT(Visits[[#This Row],[DATE]],"YYYY-MM"),"")</f>
        <v/>
      </c>
      <c r="G105" s="6">
        <f t="array" ref="G105">IFERROR(VLOOKUP(Visits[[#This Row],[VISIT_ID]],J_A_visits!A:P,COLUMN(J_A_visits!P:P),0),"")</f>
        <v/>
      </c>
      <c r="H105" s="6">
        <f t="array" ref="H105">IFERROR(VLOOKUP(Visits[[#This Row],[VISIT_ID]],J_A_visits!A:Q,COLUMN(J_A_visits!Q:Q),0),"")</f>
        <v/>
      </c>
      <c r="I105" s="30">
        <f t="array" ref="I105">IFERROR(VLOOKUP(Visits[[#This Row],[VISIT_ID]],J_A_visits!$A:$O,COLUMN(J_A_visits!G:G),0),"")</f>
        <v/>
      </c>
      <c r="J105" s="37">
        <f t="array" ref="J105">IFERROR(VLOOKUP(Visits[[#This Row],[VISIT_ID]],J_A_visits!$A:$O,COLUMN(J_A_visits!H:H),0),"")</f>
        <v/>
      </c>
      <c r="K105" s="30">
        <f t="array" ref="K105">IFERROR(VLOOKUP(Visits[[#This Row],[VISIT_ID]],J_A_visits!$A:$O,COLUMN(J_A_visits!I:I),0),"")</f>
        <v/>
      </c>
      <c r="L105" s="37">
        <f t="array" ref="L105">IFERROR(VLOOKUP(Visits[[#This Row],[VISIT_ID]],J_A_visits!$A:$O,COLUMN(J_A_visits!J:J),0),"")</f>
        <v/>
      </c>
      <c r="M105" s="37">
        <f t="array" ref="M105">IFERROR(VLOOKUP(Visits[[#This Row],[VISIT_ID]],J_A_visits!$A:$O,COLUMN(J_A_visits!K:K),0),"")</f>
        <v/>
      </c>
      <c r="N105" s="37">
        <f t="array" ref="N105">IFERROR(VLOOKUP(Visits[[#This Row],[VISIT_ID]],J_A_visits!$A:$O,COLUMN(J_A_visits!L:L),0),"")</f>
        <v/>
      </c>
      <c r="O105" s="37">
        <f t="array" ref="O105">IFERROR(VLOOKUP(Visits[[#This Row],[VISIT_ID]],J_A_visits!$A:$O,COLUMN(J_A_visits!M:M),0),"")</f>
        <v/>
      </c>
      <c r="P105" s="37">
        <f>IFERROR(1-(Visits[[#This Row],[QUOTE_PRICE]]/Visits[[#This Row],[INITIAL_PRICE]]),"")</f>
        <v/>
      </c>
      <c r="Q105" s="36">
        <f t="array" ref="Q105">IFERROR(VLOOKUP(Visits[[#This Row],[VISIT_ID]],J_A_visits!$A:$O,COLUMN(J_A_visits!N:N),0),"")</f>
        <v/>
      </c>
      <c r="R105" s="30">
        <f t="array" ref="R105">IFERROR(VLOOKUP(Visits[[#This Row],[VISIT_ID]],J_A_visits!$A:$O,COLUMN(J_A_visits!N:N),0),"")</f>
        <v/>
      </c>
      <c r="S105" s="30">
        <f>IF(Visits[[#This Row],[VISIT_ID]]="","",COUNTIF(Table3[VISIT_ID],Visits[[#This Row],[VISIT_ID]]))</f>
        <v/>
      </c>
      <c r="T105" s="38">
        <f t="array" ref="T105">IFERROR(TIMEVALUE(MID(VLOOKUP(Visits[[#This Row],[VISIT_ID]],J_A_visits!A:O,COLUMN(J_A_visits!E:E),0),12,8))-(7/24),"")</f>
        <v/>
      </c>
      <c r="U105" s="38">
        <f t="array" ref="U105">IFERROR(
    MOD(TIMEVALUE(MID(VLOOKUP(Visits[[#This Row],[VISIT_ID]],J_A_visits!A:O,COLUMN(J_A_visits!F:F),0),12,8)) - (7/24), 1),
"")</f>
        <v/>
      </c>
      <c r="V105" s="38">
        <f>IF(_xlfn.MINIFS(Table3[CLOCK_IN],Table3[VISIT_ID],Visits[[#This Row],[VISIT_ID]])=0,"",_xlfn.MINIFS(Table3[CLOCK_IN],Table3[VISIT_ID],Visits[[#This Row],[VISIT_ID]]))</f>
        <v/>
      </c>
      <c r="W105" s="38">
        <f>IF(_xlfn.MAXIFS(Table3[CLOCK_OUT],Table3[VISIT_ID],Visits[[#This Row],[VISIT_ID]])=0,"",_xlfn.MAXIFS(Table3[CLOCK_OUT],Table3[VISIT_ID],Visits[[#This Row],[VISIT_ID]]))</f>
        <v/>
      </c>
      <c r="X105" s="20">
        <f>IFERROR((Visits[[#This Row],[SCH_END]]-Visits[[#This Row],[SCH_START]])*24,"")</f>
        <v/>
      </c>
      <c r="Y105" s="20">
        <f>IFERROR((Visits[[#This Row],[ACT_END]]-Visits[[#This Row],[ACT_START]])*24,"")</f>
        <v/>
      </c>
      <c r="Z105" s="37">
        <f>IFERROR(Visits[[#This Row],[INVOICE_PRICE]]*Parameters!$B$2+Parameters!$B$3,"")</f>
        <v/>
      </c>
      <c r="AA105" s="39">
        <f>IFERROR((Parameters!$B$6/Parameters!$C$6)*Visits[[#This Row],[EXP_DURATION]],"")</f>
        <v/>
      </c>
      <c r="AB105" s="39">
        <f>IFERROR((Parameters!$B$6/Parameters!$C$6)*Visits[[#This Row],[ACT_DURATION]],"")</f>
        <v/>
      </c>
      <c r="AC105" s="37">
        <f>IF(Visits[[#This Row],[VISIT_ID]]="","",Parameters!$B$7/Parameters!$C$7)</f>
        <v/>
      </c>
      <c r="AD105" s="38" t="n"/>
      <c r="AE105" s="37">
        <f t="array" ref="AE105">IFERROR(Visits[[#This Row],[EXP_DURATION]]*Table6[Average],"")</f>
        <v/>
      </c>
      <c r="AF105" s="39">
        <f>IFERROR(IF(Visits[[#This Row],[VISIT_ID]]="","",SUMIF(Table3[VISIT_ID],Visits[[#This Row],[VISIT_ID]],Table3[TOTAL_COST])),"")</f>
        <v/>
      </c>
    </row>
    <row r="106">
      <c r="A106" s="30">
        <f>IF(J_A_visits!A106="","",J_A_visits!A106)</f>
        <v/>
      </c>
      <c r="B106" s="30">
        <f t="array" ref="B106">IFERROR(VLOOKUP(Visits[[#This Row],[VISIT_ID]],J_A_visits!A:O,COLUMN(J_A_visits!B:B),0),"")</f>
        <v/>
      </c>
      <c r="C106" s="30">
        <f t="array" ref="C106">IFERROR(VLOOKUP(Visits[[#This Row],[VISIT_ID]],J_A_visits!A:O,COLUMN(J_A_visits!C:C),0),"")</f>
        <v/>
      </c>
      <c r="D106" s="30">
        <f t="array" ref="D106">IFERROR(VLOOKUP(Visits[[#This Row],[VISIT_ID]],J_A_visits!A:O,COLUMN(J_A_visits!D:D),0),"")</f>
        <v/>
      </c>
      <c r="E106" s="6">
        <f t="array" ref="E106">IFERROR(DATEVALUE(LEFT(VLOOKUP(Visits[[#This Row],[VISIT_ID]],J_A_visits!A:O,COLUMN(J_A_visits!E:E),0),10)),"")</f>
        <v/>
      </c>
      <c r="F106" s="6">
        <f>IFERROR(TEXT(Visits[[#This Row],[DATE]],"YYYY-MM"),"")</f>
        <v/>
      </c>
      <c r="G106" s="6">
        <f t="array" ref="G106">IFERROR(VLOOKUP(Visits[[#This Row],[VISIT_ID]],J_A_visits!A:P,COLUMN(J_A_visits!P:P),0),"")</f>
        <v/>
      </c>
      <c r="H106" s="6">
        <f t="array" ref="H106">IFERROR(VLOOKUP(Visits[[#This Row],[VISIT_ID]],J_A_visits!A:Q,COLUMN(J_A_visits!Q:Q),0),"")</f>
        <v/>
      </c>
      <c r="I106" s="30">
        <f t="array" ref="I106">IFERROR(VLOOKUP(Visits[[#This Row],[VISIT_ID]],J_A_visits!$A:$O,COLUMN(J_A_visits!G:G),0),"")</f>
        <v/>
      </c>
      <c r="J106" s="37">
        <f t="array" ref="J106">IFERROR(VLOOKUP(Visits[[#This Row],[VISIT_ID]],J_A_visits!$A:$O,COLUMN(J_A_visits!H:H),0),"")</f>
        <v/>
      </c>
      <c r="K106" s="30">
        <f t="array" ref="K106">IFERROR(VLOOKUP(Visits[[#This Row],[VISIT_ID]],J_A_visits!$A:$O,COLUMN(J_A_visits!I:I),0),"")</f>
        <v/>
      </c>
      <c r="L106" s="37">
        <f t="array" ref="L106">IFERROR(VLOOKUP(Visits[[#This Row],[VISIT_ID]],J_A_visits!$A:$O,COLUMN(J_A_visits!J:J),0),"")</f>
        <v/>
      </c>
      <c r="M106" s="37">
        <f t="array" ref="M106">IFERROR(VLOOKUP(Visits[[#This Row],[VISIT_ID]],J_A_visits!$A:$O,COLUMN(J_A_visits!K:K),0),"")</f>
        <v/>
      </c>
      <c r="N106" s="37">
        <f t="array" ref="N106">IFERROR(VLOOKUP(Visits[[#This Row],[VISIT_ID]],J_A_visits!$A:$O,COLUMN(J_A_visits!L:L),0),"")</f>
        <v/>
      </c>
      <c r="O106" s="37">
        <f t="array" ref="O106">IFERROR(VLOOKUP(Visits[[#This Row],[VISIT_ID]],J_A_visits!$A:$O,COLUMN(J_A_visits!M:M),0),"")</f>
        <v/>
      </c>
      <c r="P106" s="37">
        <f>IFERROR(1-(Visits[[#This Row],[QUOTE_PRICE]]/Visits[[#This Row],[INITIAL_PRICE]]),"")</f>
        <v/>
      </c>
      <c r="Q106" s="36">
        <f t="array" ref="Q106">IFERROR(VLOOKUP(Visits[[#This Row],[VISIT_ID]],J_A_visits!$A:$O,COLUMN(J_A_visits!N:N),0),"")</f>
        <v/>
      </c>
      <c r="R106" s="30">
        <f t="array" ref="R106">IFERROR(VLOOKUP(Visits[[#This Row],[VISIT_ID]],J_A_visits!$A:$O,COLUMN(J_A_visits!N:N),0),"")</f>
        <v/>
      </c>
      <c r="S106" s="30">
        <f>IF(Visits[[#This Row],[VISIT_ID]]="","",COUNTIF(Table3[VISIT_ID],Visits[[#This Row],[VISIT_ID]]))</f>
        <v/>
      </c>
      <c r="T106" s="38">
        <f t="array" ref="T106">IFERROR(TIMEVALUE(MID(VLOOKUP(Visits[[#This Row],[VISIT_ID]],J_A_visits!A:O,COLUMN(J_A_visits!E:E),0),12,8))-(7/24),"")</f>
        <v/>
      </c>
      <c r="U106" s="38">
        <f t="array" ref="U106">IFERROR(
    MOD(TIMEVALUE(MID(VLOOKUP(Visits[[#This Row],[VISIT_ID]],J_A_visits!A:O,COLUMN(J_A_visits!F:F),0),12,8)) - (7/24), 1),
"")</f>
        <v/>
      </c>
      <c r="V106" s="38">
        <f>IF(_xlfn.MINIFS(Table3[CLOCK_IN],Table3[VISIT_ID],Visits[[#This Row],[VISIT_ID]])=0,"",_xlfn.MINIFS(Table3[CLOCK_IN],Table3[VISIT_ID],Visits[[#This Row],[VISIT_ID]]))</f>
        <v/>
      </c>
      <c r="W106" s="38">
        <f>IF(_xlfn.MAXIFS(Table3[CLOCK_OUT],Table3[VISIT_ID],Visits[[#This Row],[VISIT_ID]])=0,"",_xlfn.MAXIFS(Table3[CLOCK_OUT],Table3[VISIT_ID],Visits[[#This Row],[VISIT_ID]]))</f>
        <v/>
      </c>
      <c r="X106" s="20">
        <f>IFERROR((Visits[[#This Row],[SCH_END]]-Visits[[#This Row],[SCH_START]])*24,"")</f>
        <v/>
      </c>
      <c r="Y106" s="20">
        <f>IFERROR((Visits[[#This Row],[ACT_END]]-Visits[[#This Row],[ACT_START]])*24,"")</f>
        <v/>
      </c>
      <c r="Z106" s="37">
        <f>IFERROR(Visits[[#This Row],[INVOICE_PRICE]]*Parameters!$B$2+Parameters!$B$3,"")</f>
        <v/>
      </c>
      <c r="AA106" s="39">
        <f>IFERROR((Parameters!$B$6/Parameters!$C$6)*Visits[[#This Row],[EXP_DURATION]],"")</f>
        <v/>
      </c>
      <c r="AB106" s="39">
        <f>IFERROR((Parameters!$B$6/Parameters!$C$6)*Visits[[#This Row],[ACT_DURATION]],"")</f>
        <v/>
      </c>
      <c r="AC106" s="37">
        <f>IF(Visits[[#This Row],[VISIT_ID]]="","",Parameters!$B$7/Parameters!$C$7)</f>
        <v/>
      </c>
      <c r="AD106" s="38" t="n"/>
      <c r="AE106" s="37">
        <f t="array" ref="AE106">IFERROR(Visits[[#This Row],[EXP_DURATION]]*Table6[Average],"")</f>
        <v/>
      </c>
      <c r="AF106" s="39">
        <f>IFERROR(IF(Visits[[#This Row],[VISIT_ID]]="","",SUMIF(Table3[VISIT_ID],Visits[[#This Row],[VISIT_ID]],Table3[TOTAL_COST])),"")</f>
        <v/>
      </c>
    </row>
    <row r="107">
      <c r="A107" s="30">
        <f>IF(J_A_visits!A107="","",J_A_visits!A107)</f>
        <v/>
      </c>
      <c r="B107" s="30">
        <f t="array" ref="B107">IFERROR(VLOOKUP(Visits[[#This Row],[VISIT_ID]],J_A_visits!A:O,COLUMN(J_A_visits!B:B),0),"")</f>
        <v/>
      </c>
      <c r="C107" s="30">
        <f t="array" ref="C107">IFERROR(VLOOKUP(Visits[[#This Row],[VISIT_ID]],J_A_visits!A:O,COLUMN(J_A_visits!C:C),0),"")</f>
        <v/>
      </c>
      <c r="D107" s="30">
        <f t="array" ref="D107">IFERROR(VLOOKUP(Visits[[#This Row],[VISIT_ID]],J_A_visits!A:O,COLUMN(J_A_visits!D:D),0),"")</f>
        <v/>
      </c>
      <c r="E107" s="6">
        <f t="array" ref="E107">IFERROR(DATEVALUE(LEFT(VLOOKUP(Visits[[#This Row],[VISIT_ID]],J_A_visits!A:O,COLUMN(J_A_visits!E:E),0),10)),"")</f>
        <v/>
      </c>
      <c r="F107" s="6">
        <f>IFERROR(TEXT(Visits[[#This Row],[DATE]],"YYYY-MM"),"")</f>
        <v/>
      </c>
      <c r="G107" s="6">
        <f t="array" ref="G107">IFERROR(VLOOKUP(Visits[[#This Row],[VISIT_ID]],J_A_visits!A:P,COLUMN(J_A_visits!P:P),0),"")</f>
        <v/>
      </c>
      <c r="H107" s="6">
        <f t="array" ref="H107">IFERROR(VLOOKUP(Visits[[#This Row],[VISIT_ID]],J_A_visits!A:Q,COLUMN(J_A_visits!Q:Q),0),"")</f>
        <v/>
      </c>
      <c r="I107" s="30">
        <f t="array" ref="I107">IFERROR(VLOOKUP(Visits[[#This Row],[VISIT_ID]],J_A_visits!$A:$O,COLUMN(J_A_visits!G:G),0),"")</f>
        <v/>
      </c>
      <c r="J107" s="37">
        <f t="array" ref="J107">IFERROR(VLOOKUP(Visits[[#This Row],[VISIT_ID]],J_A_visits!$A:$O,COLUMN(J_A_visits!H:H),0),"")</f>
        <v/>
      </c>
      <c r="K107" s="30">
        <f t="array" ref="K107">IFERROR(VLOOKUP(Visits[[#This Row],[VISIT_ID]],J_A_visits!$A:$O,COLUMN(J_A_visits!I:I),0),"")</f>
        <v/>
      </c>
      <c r="L107" s="37">
        <f t="array" ref="L107">IFERROR(VLOOKUP(Visits[[#This Row],[VISIT_ID]],J_A_visits!$A:$O,COLUMN(J_A_visits!J:J),0),"")</f>
        <v/>
      </c>
      <c r="M107" s="37">
        <f t="array" ref="M107">IFERROR(VLOOKUP(Visits[[#This Row],[VISIT_ID]],J_A_visits!$A:$O,COLUMN(J_A_visits!K:K),0),"")</f>
        <v/>
      </c>
      <c r="N107" s="37">
        <f t="array" ref="N107">IFERROR(VLOOKUP(Visits[[#This Row],[VISIT_ID]],J_A_visits!$A:$O,COLUMN(J_A_visits!L:L),0),"")</f>
        <v/>
      </c>
      <c r="O107" s="37">
        <f t="array" ref="O107">IFERROR(VLOOKUP(Visits[[#This Row],[VISIT_ID]],J_A_visits!$A:$O,COLUMN(J_A_visits!M:M),0),"")</f>
        <v/>
      </c>
      <c r="P107" s="37">
        <f>IFERROR(1-(Visits[[#This Row],[QUOTE_PRICE]]/Visits[[#This Row],[INITIAL_PRICE]]),"")</f>
        <v/>
      </c>
      <c r="Q107" s="36">
        <f t="array" ref="Q107">IFERROR(VLOOKUP(Visits[[#This Row],[VISIT_ID]],J_A_visits!$A:$O,COLUMN(J_A_visits!N:N),0),"")</f>
        <v/>
      </c>
      <c r="R107" s="30">
        <f t="array" ref="R107">IFERROR(VLOOKUP(Visits[[#This Row],[VISIT_ID]],J_A_visits!$A:$O,COLUMN(J_A_visits!N:N),0),"")</f>
        <v/>
      </c>
      <c r="S107" s="30">
        <f>IF(Visits[[#This Row],[VISIT_ID]]="","",COUNTIF(Table3[VISIT_ID],Visits[[#This Row],[VISIT_ID]]))</f>
        <v/>
      </c>
      <c r="T107" s="38">
        <f t="array" ref="T107">IFERROR(TIMEVALUE(MID(VLOOKUP(Visits[[#This Row],[VISIT_ID]],J_A_visits!A:O,COLUMN(J_A_visits!E:E),0),12,8))-(7/24),"")</f>
        <v/>
      </c>
      <c r="U107" s="38">
        <f t="array" ref="U107">IFERROR(
    MOD(TIMEVALUE(MID(VLOOKUP(Visits[[#This Row],[VISIT_ID]],J_A_visits!A:O,COLUMN(J_A_visits!F:F),0),12,8)) - (7/24), 1),
"")</f>
        <v/>
      </c>
      <c r="V107" s="38">
        <f>IF(_xlfn.MINIFS(Table3[CLOCK_IN],Table3[VISIT_ID],Visits[[#This Row],[VISIT_ID]])=0,"",_xlfn.MINIFS(Table3[CLOCK_IN],Table3[VISIT_ID],Visits[[#This Row],[VISIT_ID]]))</f>
        <v/>
      </c>
      <c r="W107" s="38">
        <f>IF(_xlfn.MAXIFS(Table3[CLOCK_OUT],Table3[VISIT_ID],Visits[[#This Row],[VISIT_ID]])=0,"",_xlfn.MAXIFS(Table3[CLOCK_OUT],Table3[VISIT_ID],Visits[[#This Row],[VISIT_ID]]))</f>
        <v/>
      </c>
      <c r="X107" s="20">
        <f>IFERROR((Visits[[#This Row],[SCH_END]]-Visits[[#This Row],[SCH_START]])*24,"")</f>
        <v/>
      </c>
      <c r="Y107" s="20">
        <f>IFERROR((Visits[[#This Row],[ACT_END]]-Visits[[#This Row],[ACT_START]])*24,"")</f>
        <v/>
      </c>
      <c r="Z107" s="37">
        <f>IFERROR(Visits[[#This Row],[INVOICE_PRICE]]*Parameters!$B$2+Parameters!$B$3,"")</f>
        <v/>
      </c>
      <c r="AA107" s="39">
        <f>IFERROR((Parameters!$B$6/Parameters!$C$6)*Visits[[#This Row],[EXP_DURATION]],"")</f>
        <v/>
      </c>
      <c r="AB107" s="39">
        <f>IFERROR((Parameters!$B$6/Parameters!$C$6)*Visits[[#This Row],[ACT_DURATION]],"")</f>
        <v/>
      </c>
      <c r="AC107" s="37">
        <f>IF(Visits[[#This Row],[VISIT_ID]]="","",Parameters!$B$7/Parameters!$C$7)</f>
        <v/>
      </c>
      <c r="AD107" s="38" t="n"/>
      <c r="AE107" s="37">
        <f t="array" ref="AE107">IFERROR(Visits[[#This Row],[EXP_DURATION]]*Table6[Average],"")</f>
        <v/>
      </c>
      <c r="AF107" s="39">
        <f>IFERROR(IF(Visits[[#This Row],[VISIT_ID]]="","",SUMIF(Table3[VISIT_ID],Visits[[#This Row],[VISIT_ID]],Table3[TOTAL_COST])),"")</f>
        <v/>
      </c>
    </row>
    <row r="108">
      <c r="A108" s="30">
        <f>IF(J_A_visits!A108="","",J_A_visits!A108)</f>
        <v/>
      </c>
      <c r="B108" s="30">
        <f t="array" ref="B108">IFERROR(VLOOKUP(Visits[[#This Row],[VISIT_ID]],J_A_visits!A:O,COLUMN(J_A_visits!B:B),0),"")</f>
        <v/>
      </c>
      <c r="C108" s="30">
        <f t="array" ref="C108">IFERROR(VLOOKUP(Visits[[#This Row],[VISIT_ID]],J_A_visits!A:O,COLUMN(J_A_visits!C:C),0),"")</f>
        <v/>
      </c>
      <c r="D108" s="30">
        <f t="array" ref="D108">IFERROR(VLOOKUP(Visits[[#This Row],[VISIT_ID]],J_A_visits!A:O,COLUMN(J_A_visits!D:D),0),"")</f>
        <v/>
      </c>
      <c r="E108" s="6">
        <f t="array" ref="E108">IFERROR(DATEVALUE(LEFT(VLOOKUP(Visits[[#This Row],[VISIT_ID]],J_A_visits!A:O,COLUMN(J_A_visits!E:E),0),10)),"")</f>
        <v/>
      </c>
      <c r="F108" s="6">
        <f>IFERROR(TEXT(Visits[[#This Row],[DATE]],"YYYY-MM"),"")</f>
        <v/>
      </c>
      <c r="G108" s="6">
        <f t="array" ref="G108">IFERROR(VLOOKUP(Visits[[#This Row],[VISIT_ID]],J_A_visits!A:P,COLUMN(J_A_visits!P:P),0),"")</f>
        <v/>
      </c>
      <c r="H108" s="6">
        <f t="array" ref="H108">IFERROR(VLOOKUP(Visits[[#This Row],[VISIT_ID]],J_A_visits!A:Q,COLUMN(J_A_visits!Q:Q),0),"")</f>
        <v/>
      </c>
      <c r="I108" s="30">
        <f t="array" ref="I108">IFERROR(VLOOKUP(Visits[[#This Row],[VISIT_ID]],J_A_visits!$A:$O,COLUMN(J_A_visits!G:G),0),"")</f>
        <v/>
      </c>
      <c r="J108" s="37">
        <f t="array" ref="J108">IFERROR(VLOOKUP(Visits[[#This Row],[VISIT_ID]],J_A_visits!$A:$O,COLUMN(J_A_visits!H:H),0),"")</f>
        <v/>
      </c>
      <c r="K108" s="30">
        <f t="array" ref="K108">IFERROR(VLOOKUP(Visits[[#This Row],[VISIT_ID]],J_A_visits!$A:$O,COLUMN(J_A_visits!I:I),0),"")</f>
        <v/>
      </c>
      <c r="L108" s="37">
        <f t="array" ref="L108">IFERROR(VLOOKUP(Visits[[#This Row],[VISIT_ID]],J_A_visits!$A:$O,COLUMN(J_A_visits!J:J),0),"")</f>
        <v/>
      </c>
      <c r="M108" s="37">
        <f t="array" ref="M108">IFERROR(VLOOKUP(Visits[[#This Row],[VISIT_ID]],J_A_visits!$A:$O,COLUMN(J_A_visits!K:K),0),"")</f>
        <v/>
      </c>
      <c r="N108" s="37">
        <f t="array" ref="N108">IFERROR(VLOOKUP(Visits[[#This Row],[VISIT_ID]],J_A_visits!$A:$O,COLUMN(J_A_visits!L:L),0),"")</f>
        <v/>
      </c>
      <c r="O108" s="37">
        <f t="array" ref="O108">IFERROR(VLOOKUP(Visits[[#This Row],[VISIT_ID]],J_A_visits!$A:$O,COLUMN(J_A_visits!M:M),0),"")</f>
        <v/>
      </c>
      <c r="P108" s="37">
        <f>IFERROR(1-(Visits[[#This Row],[QUOTE_PRICE]]/Visits[[#This Row],[INITIAL_PRICE]]),"")</f>
        <v/>
      </c>
      <c r="Q108" s="36">
        <f t="array" ref="Q108">IFERROR(VLOOKUP(Visits[[#This Row],[VISIT_ID]],J_A_visits!$A:$O,COLUMN(J_A_visits!N:N),0),"")</f>
        <v/>
      </c>
      <c r="R108" s="30">
        <f t="array" ref="R108">IFERROR(VLOOKUP(Visits[[#This Row],[VISIT_ID]],J_A_visits!$A:$O,COLUMN(J_A_visits!N:N),0),"")</f>
        <v/>
      </c>
      <c r="S108" s="30">
        <f>IF(Visits[[#This Row],[VISIT_ID]]="","",COUNTIF(Table3[VISIT_ID],Visits[[#This Row],[VISIT_ID]]))</f>
        <v/>
      </c>
      <c r="T108" s="38">
        <f t="array" ref="T108">IFERROR(TIMEVALUE(MID(VLOOKUP(Visits[[#This Row],[VISIT_ID]],J_A_visits!A:O,COLUMN(J_A_visits!E:E),0),12,8))-(7/24),"")</f>
        <v/>
      </c>
      <c r="U108" s="38">
        <f t="array" ref="U108">IFERROR(
    MOD(TIMEVALUE(MID(VLOOKUP(Visits[[#This Row],[VISIT_ID]],J_A_visits!A:O,COLUMN(J_A_visits!F:F),0),12,8)) - (7/24), 1),
"")</f>
        <v/>
      </c>
      <c r="V108" s="38">
        <f>IF(_xlfn.MINIFS(Table3[CLOCK_IN],Table3[VISIT_ID],Visits[[#This Row],[VISIT_ID]])=0,"",_xlfn.MINIFS(Table3[CLOCK_IN],Table3[VISIT_ID],Visits[[#This Row],[VISIT_ID]]))</f>
        <v/>
      </c>
      <c r="W108" s="38">
        <f>IF(_xlfn.MAXIFS(Table3[CLOCK_OUT],Table3[VISIT_ID],Visits[[#This Row],[VISIT_ID]])=0,"",_xlfn.MAXIFS(Table3[CLOCK_OUT],Table3[VISIT_ID],Visits[[#This Row],[VISIT_ID]]))</f>
        <v/>
      </c>
      <c r="X108" s="20">
        <f>IFERROR((Visits[[#This Row],[SCH_END]]-Visits[[#This Row],[SCH_START]])*24,"")</f>
        <v/>
      </c>
      <c r="Y108" s="20">
        <f>IFERROR((Visits[[#This Row],[ACT_END]]-Visits[[#This Row],[ACT_START]])*24,"")</f>
        <v/>
      </c>
      <c r="Z108" s="37">
        <f>IFERROR(Visits[[#This Row],[INVOICE_PRICE]]*Parameters!$B$2+Parameters!$B$3,"")</f>
        <v/>
      </c>
      <c r="AA108" s="39">
        <f>IFERROR((Parameters!$B$6/Parameters!$C$6)*Visits[[#This Row],[EXP_DURATION]],"")</f>
        <v/>
      </c>
      <c r="AB108" s="39">
        <f>IFERROR((Parameters!$B$6/Parameters!$C$6)*Visits[[#This Row],[ACT_DURATION]],"")</f>
        <v/>
      </c>
      <c r="AC108" s="37">
        <f>IF(Visits[[#This Row],[VISIT_ID]]="","",Parameters!$B$7/Parameters!$C$7)</f>
        <v/>
      </c>
      <c r="AD108" s="38" t="n"/>
      <c r="AE108" s="37">
        <f t="array" ref="AE108">IFERROR(Visits[[#This Row],[EXP_DURATION]]*Table6[Average],"")</f>
        <v/>
      </c>
      <c r="AF108" s="39">
        <f>IFERROR(IF(Visits[[#This Row],[VISIT_ID]]="","",SUMIF(Table3[VISIT_ID],Visits[[#This Row],[VISIT_ID]],Table3[TOTAL_COST])),"")</f>
        <v/>
      </c>
    </row>
    <row r="109">
      <c r="A109" s="30">
        <f>IF(J_A_visits!A109="","",J_A_visits!A109)</f>
        <v/>
      </c>
      <c r="B109" s="30">
        <f t="array" ref="B109">IFERROR(VLOOKUP(Visits[[#This Row],[VISIT_ID]],J_A_visits!A:O,COLUMN(J_A_visits!B:B),0),"")</f>
        <v/>
      </c>
      <c r="C109" s="30">
        <f t="array" ref="C109">IFERROR(VLOOKUP(Visits[[#This Row],[VISIT_ID]],J_A_visits!A:O,COLUMN(J_A_visits!C:C),0),"")</f>
        <v/>
      </c>
      <c r="D109" s="30">
        <f t="array" ref="D109">IFERROR(VLOOKUP(Visits[[#This Row],[VISIT_ID]],J_A_visits!A:O,COLUMN(J_A_visits!D:D),0),"")</f>
        <v/>
      </c>
      <c r="E109" s="6">
        <f t="array" ref="E109">IFERROR(DATEVALUE(LEFT(VLOOKUP(Visits[[#This Row],[VISIT_ID]],J_A_visits!A:O,COLUMN(J_A_visits!E:E),0),10)),"")</f>
        <v/>
      </c>
      <c r="F109" s="6">
        <f>IFERROR(TEXT(Visits[[#This Row],[DATE]],"YYYY-MM"),"")</f>
        <v/>
      </c>
      <c r="G109" s="6">
        <f t="array" ref="G109">IFERROR(VLOOKUP(Visits[[#This Row],[VISIT_ID]],J_A_visits!A:P,COLUMN(J_A_visits!P:P),0),"")</f>
        <v/>
      </c>
      <c r="H109" s="6">
        <f t="array" ref="H109">IFERROR(VLOOKUP(Visits[[#This Row],[VISIT_ID]],J_A_visits!A:Q,COLUMN(J_A_visits!Q:Q),0),"")</f>
        <v/>
      </c>
      <c r="I109" s="30">
        <f t="array" ref="I109">IFERROR(VLOOKUP(Visits[[#This Row],[VISIT_ID]],J_A_visits!$A:$O,COLUMN(J_A_visits!G:G),0),"")</f>
        <v/>
      </c>
      <c r="J109" s="37">
        <f t="array" ref="J109">IFERROR(VLOOKUP(Visits[[#This Row],[VISIT_ID]],J_A_visits!$A:$O,COLUMN(J_A_visits!H:H),0),"")</f>
        <v/>
      </c>
      <c r="K109" s="30">
        <f t="array" ref="K109">IFERROR(VLOOKUP(Visits[[#This Row],[VISIT_ID]],J_A_visits!$A:$O,COLUMN(J_A_visits!I:I),0),"")</f>
        <v/>
      </c>
      <c r="L109" s="37">
        <f t="array" ref="L109">IFERROR(VLOOKUP(Visits[[#This Row],[VISIT_ID]],J_A_visits!$A:$O,COLUMN(J_A_visits!J:J),0),"")</f>
        <v/>
      </c>
      <c r="M109" s="37">
        <f t="array" ref="M109">IFERROR(VLOOKUP(Visits[[#This Row],[VISIT_ID]],J_A_visits!$A:$O,COLUMN(J_A_visits!K:K),0),"")</f>
        <v/>
      </c>
      <c r="N109" s="37">
        <f t="array" ref="N109">IFERROR(VLOOKUP(Visits[[#This Row],[VISIT_ID]],J_A_visits!$A:$O,COLUMN(J_A_visits!L:L),0),"")</f>
        <v/>
      </c>
      <c r="O109" s="37">
        <f t="array" ref="O109">IFERROR(VLOOKUP(Visits[[#This Row],[VISIT_ID]],J_A_visits!$A:$O,COLUMN(J_A_visits!M:M),0),"")</f>
        <v/>
      </c>
      <c r="P109" s="37">
        <f>IFERROR(1-(Visits[[#This Row],[QUOTE_PRICE]]/Visits[[#This Row],[INITIAL_PRICE]]),"")</f>
        <v/>
      </c>
      <c r="Q109" s="36">
        <f t="array" ref="Q109">IFERROR(VLOOKUP(Visits[[#This Row],[VISIT_ID]],J_A_visits!$A:$O,COLUMN(J_A_visits!N:N),0),"")</f>
        <v/>
      </c>
      <c r="R109" s="30">
        <f t="array" ref="R109">IFERROR(VLOOKUP(Visits[[#This Row],[VISIT_ID]],J_A_visits!$A:$O,COLUMN(J_A_visits!N:N),0),"")</f>
        <v/>
      </c>
      <c r="S109" s="30">
        <f>IF(Visits[[#This Row],[VISIT_ID]]="","",COUNTIF(Table3[VISIT_ID],Visits[[#This Row],[VISIT_ID]]))</f>
        <v/>
      </c>
      <c r="T109" s="38">
        <f t="array" ref="T109">IFERROR(TIMEVALUE(MID(VLOOKUP(Visits[[#This Row],[VISIT_ID]],J_A_visits!A:O,COLUMN(J_A_visits!E:E),0),12,8))-(7/24),"")</f>
        <v/>
      </c>
      <c r="U109" s="38">
        <f t="array" ref="U109">IFERROR(
    MOD(TIMEVALUE(MID(VLOOKUP(Visits[[#This Row],[VISIT_ID]],J_A_visits!A:O,COLUMN(J_A_visits!F:F),0),12,8)) - (7/24), 1),
"")</f>
        <v/>
      </c>
      <c r="V109" s="38">
        <f>IF(_xlfn.MINIFS(Table3[CLOCK_IN],Table3[VISIT_ID],Visits[[#This Row],[VISIT_ID]])=0,"",_xlfn.MINIFS(Table3[CLOCK_IN],Table3[VISIT_ID],Visits[[#This Row],[VISIT_ID]]))</f>
        <v/>
      </c>
      <c r="W109" s="38">
        <f>IF(_xlfn.MAXIFS(Table3[CLOCK_OUT],Table3[VISIT_ID],Visits[[#This Row],[VISIT_ID]])=0,"",_xlfn.MAXIFS(Table3[CLOCK_OUT],Table3[VISIT_ID],Visits[[#This Row],[VISIT_ID]]))</f>
        <v/>
      </c>
      <c r="X109" s="20">
        <f>IFERROR((Visits[[#This Row],[SCH_END]]-Visits[[#This Row],[SCH_START]])*24,"")</f>
        <v/>
      </c>
      <c r="Y109" s="20">
        <f>IFERROR((Visits[[#This Row],[ACT_END]]-Visits[[#This Row],[ACT_START]])*24,"")</f>
        <v/>
      </c>
      <c r="Z109" s="37">
        <f>IFERROR(Visits[[#This Row],[INVOICE_PRICE]]*Parameters!$B$2+Parameters!$B$3,"")</f>
        <v/>
      </c>
      <c r="AA109" s="39">
        <f>IFERROR((Parameters!$B$6/Parameters!$C$6)*Visits[[#This Row],[EXP_DURATION]],"")</f>
        <v/>
      </c>
      <c r="AB109" s="39">
        <f>IFERROR((Parameters!$B$6/Parameters!$C$6)*Visits[[#This Row],[ACT_DURATION]],"")</f>
        <v/>
      </c>
      <c r="AC109" s="37">
        <f>IF(Visits[[#This Row],[VISIT_ID]]="","",Parameters!$B$7/Parameters!$C$7)</f>
        <v/>
      </c>
      <c r="AD109" s="38" t="n"/>
      <c r="AE109" s="37">
        <f t="array" ref="AE109">IFERROR(Visits[[#This Row],[EXP_DURATION]]*Table6[Average],"")</f>
        <v/>
      </c>
      <c r="AF109" s="39">
        <f>IFERROR(IF(Visits[[#This Row],[VISIT_ID]]="","",SUMIF(Table3[VISIT_ID],Visits[[#This Row],[VISIT_ID]],Table3[TOTAL_COST])),"")</f>
        <v/>
      </c>
    </row>
    <row r="110">
      <c r="A110" s="30">
        <f>IF(J_A_visits!A110="","",J_A_visits!A110)</f>
        <v/>
      </c>
      <c r="B110" s="30">
        <f t="array" ref="B110">IFERROR(VLOOKUP(Visits[[#This Row],[VISIT_ID]],J_A_visits!A:O,COLUMN(J_A_visits!B:B),0),"")</f>
        <v/>
      </c>
      <c r="C110" s="30">
        <f t="array" ref="C110">IFERROR(VLOOKUP(Visits[[#This Row],[VISIT_ID]],J_A_visits!A:O,COLUMN(J_A_visits!C:C),0),"")</f>
        <v/>
      </c>
      <c r="D110" s="30">
        <f t="array" ref="D110">IFERROR(VLOOKUP(Visits[[#This Row],[VISIT_ID]],J_A_visits!A:O,COLUMN(J_A_visits!D:D),0),"")</f>
        <v/>
      </c>
      <c r="E110" s="6">
        <f t="array" ref="E110">IFERROR(DATEVALUE(LEFT(VLOOKUP(Visits[[#This Row],[VISIT_ID]],J_A_visits!A:O,COLUMN(J_A_visits!E:E),0),10)),"")</f>
        <v/>
      </c>
      <c r="F110" s="6">
        <f>IFERROR(TEXT(Visits[[#This Row],[DATE]],"YYYY-MM"),"")</f>
        <v/>
      </c>
      <c r="G110" s="6">
        <f t="array" ref="G110">IFERROR(VLOOKUP(Visits[[#This Row],[VISIT_ID]],J_A_visits!A:P,COLUMN(J_A_visits!P:P),0),"")</f>
        <v/>
      </c>
      <c r="H110" s="6">
        <f t="array" ref="H110">IFERROR(VLOOKUP(Visits[[#This Row],[VISIT_ID]],J_A_visits!A:Q,COLUMN(J_A_visits!Q:Q),0),"")</f>
        <v/>
      </c>
      <c r="I110" s="30">
        <f t="array" ref="I110">IFERROR(VLOOKUP(Visits[[#This Row],[VISIT_ID]],J_A_visits!$A:$O,COLUMN(J_A_visits!G:G),0),"")</f>
        <v/>
      </c>
      <c r="J110" s="37">
        <f t="array" ref="J110">IFERROR(VLOOKUP(Visits[[#This Row],[VISIT_ID]],J_A_visits!$A:$O,COLUMN(J_A_visits!H:H),0),"")</f>
        <v/>
      </c>
      <c r="K110" s="30">
        <f t="array" ref="K110">IFERROR(VLOOKUP(Visits[[#This Row],[VISIT_ID]],J_A_visits!$A:$O,COLUMN(J_A_visits!I:I),0),"")</f>
        <v/>
      </c>
      <c r="L110" s="37">
        <f t="array" ref="L110">IFERROR(VLOOKUP(Visits[[#This Row],[VISIT_ID]],J_A_visits!$A:$O,COLUMN(J_A_visits!J:J),0),"")</f>
        <v/>
      </c>
      <c r="M110" s="37">
        <f t="array" ref="M110">IFERROR(VLOOKUP(Visits[[#This Row],[VISIT_ID]],J_A_visits!$A:$O,COLUMN(J_A_visits!K:K),0),"")</f>
        <v/>
      </c>
      <c r="N110" s="37">
        <f t="array" ref="N110">IFERROR(VLOOKUP(Visits[[#This Row],[VISIT_ID]],J_A_visits!$A:$O,COLUMN(J_A_visits!L:L),0),"")</f>
        <v/>
      </c>
      <c r="O110" s="37">
        <f t="array" ref="O110">IFERROR(VLOOKUP(Visits[[#This Row],[VISIT_ID]],J_A_visits!$A:$O,COLUMN(J_A_visits!M:M),0),"")</f>
        <v/>
      </c>
      <c r="P110" s="37">
        <f>IFERROR(1-(Visits[[#This Row],[QUOTE_PRICE]]/Visits[[#This Row],[INITIAL_PRICE]]),"")</f>
        <v/>
      </c>
      <c r="Q110" s="36">
        <f t="array" ref="Q110">IFERROR(VLOOKUP(Visits[[#This Row],[VISIT_ID]],J_A_visits!$A:$O,COLUMN(J_A_visits!N:N),0),"")</f>
        <v/>
      </c>
      <c r="R110" s="30">
        <f t="array" ref="R110">IFERROR(VLOOKUP(Visits[[#This Row],[VISIT_ID]],J_A_visits!$A:$O,COLUMN(J_A_visits!N:N),0),"")</f>
        <v/>
      </c>
      <c r="S110" s="30">
        <f>IF(Visits[[#This Row],[VISIT_ID]]="","",COUNTIF(Table3[VISIT_ID],Visits[[#This Row],[VISIT_ID]]))</f>
        <v/>
      </c>
      <c r="T110" s="38">
        <f t="array" ref="T110">IFERROR(TIMEVALUE(MID(VLOOKUP(Visits[[#This Row],[VISIT_ID]],J_A_visits!A:O,COLUMN(J_A_visits!E:E),0),12,8))-(7/24),"")</f>
        <v/>
      </c>
      <c r="U110" s="38">
        <f t="array" ref="U110">IFERROR(
    MOD(TIMEVALUE(MID(VLOOKUP(Visits[[#This Row],[VISIT_ID]],J_A_visits!A:O,COLUMN(J_A_visits!F:F),0),12,8)) - (7/24), 1),
"")</f>
        <v/>
      </c>
      <c r="V110" s="38">
        <f>IF(_xlfn.MINIFS(Table3[CLOCK_IN],Table3[VISIT_ID],Visits[[#This Row],[VISIT_ID]])=0,"",_xlfn.MINIFS(Table3[CLOCK_IN],Table3[VISIT_ID],Visits[[#This Row],[VISIT_ID]]))</f>
        <v/>
      </c>
      <c r="W110" s="38">
        <f>IF(_xlfn.MAXIFS(Table3[CLOCK_OUT],Table3[VISIT_ID],Visits[[#This Row],[VISIT_ID]])=0,"",_xlfn.MAXIFS(Table3[CLOCK_OUT],Table3[VISIT_ID],Visits[[#This Row],[VISIT_ID]]))</f>
        <v/>
      </c>
      <c r="X110" s="20">
        <f>IFERROR((Visits[[#This Row],[SCH_END]]-Visits[[#This Row],[SCH_START]])*24,"")</f>
        <v/>
      </c>
      <c r="Y110" s="20">
        <f>IFERROR((Visits[[#This Row],[ACT_END]]-Visits[[#This Row],[ACT_START]])*24,"")</f>
        <v/>
      </c>
      <c r="Z110" s="37">
        <f>IFERROR(Visits[[#This Row],[INVOICE_PRICE]]*Parameters!$B$2+Parameters!$B$3,"")</f>
        <v/>
      </c>
      <c r="AA110" s="39">
        <f>IFERROR((Parameters!$B$6/Parameters!$C$6)*Visits[[#This Row],[EXP_DURATION]],"")</f>
        <v/>
      </c>
      <c r="AB110" s="39">
        <f>IFERROR((Parameters!$B$6/Parameters!$C$6)*Visits[[#This Row],[ACT_DURATION]],"")</f>
        <v/>
      </c>
      <c r="AC110" s="37">
        <f>IF(Visits[[#This Row],[VISIT_ID]]="","",Parameters!$B$7/Parameters!$C$7)</f>
        <v/>
      </c>
      <c r="AD110" s="38" t="n"/>
      <c r="AE110" s="37">
        <f t="array" ref="AE110">IFERROR(Visits[[#This Row],[EXP_DURATION]]*Table6[Average],"")</f>
        <v/>
      </c>
      <c r="AF110" s="39">
        <f>IFERROR(IF(Visits[[#This Row],[VISIT_ID]]="","",SUMIF(Table3[VISIT_ID],Visits[[#This Row],[VISIT_ID]],Table3[TOTAL_COST])),"")</f>
        <v/>
      </c>
    </row>
    <row r="111">
      <c r="A111" s="30">
        <f>IF(J_A_visits!A111="","",J_A_visits!A111)</f>
        <v/>
      </c>
      <c r="B111" s="30">
        <f t="array" ref="B111">IFERROR(VLOOKUP(Visits[[#This Row],[VISIT_ID]],J_A_visits!A:O,COLUMN(J_A_visits!B:B),0),"")</f>
        <v/>
      </c>
      <c r="C111" s="30">
        <f t="array" ref="C111">IFERROR(VLOOKUP(Visits[[#This Row],[VISIT_ID]],J_A_visits!A:O,COLUMN(J_A_visits!C:C),0),"")</f>
        <v/>
      </c>
      <c r="D111" s="30">
        <f t="array" ref="D111">IFERROR(VLOOKUP(Visits[[#This Row],[VISIT_ID]],J_A_visits!A:O,COLUMN(J_A_visits!D:D),0),"")</f>
        <v/>
      </c>
      <c r="E111" s="6">
        <f t="array" ref="E111">IFERROR(DATEVALUE(LEFT(VLOOKUP(Visits[[#This Row],[VISIT_ID]],J_A_visits!A:O,COLUMN(J_A_visits!E:E),0),10)),"")</f>
        <v/>
      </c>
      <c r="F111" s="6">
        <f>IFERROR(TEXT(Visits[[#This Row],[DATE]],"YYYY-MM"),"")</f>
        <v/>
      </c>
      <c r="G111" s="6">
        <f t="array" ref="G111">IFERROR(VLOOKUP(Visits[[#This Row],[VISIT_ID]],J_A_visits!A:P,COLUMN(J_A_visits!P:P),0),"")</f>
        <v/>
      </c>
      <c r="H111" s="6">
        <f t="array" ref="H111">IFERROR(VLOOKUP(Visits[[#This Row],[VISIT_ID]],J_A_visits!A:Q,COLUMN(J_A_visits!Q:Q),0),"")</f>
        <v/>
      </c>
      <c r="I111" s="30">
        <f t="array" ref="I111">IFERROR(VLOOKUP(Visits[[#This Row],[VISIT_ID]],J_A_visits!$A:$O,COLUMN(J_A_visits!G:G),0),"")</f>
        <v/>
      </c>
      <c r="J111" s="37">
        <f t="array" ref="J111">IFERROR(VLOOKUP(Visits[[#This Row],[VISIT_ID]],J_A_visits!$A:$O,COLUMN(J_A_visits!H:H),0),"")</f>
        <v/>
      </c>
      <c r="K111" s="30">
        <f t="array" ref="K111">IFERROR(VLOOKUP(Visits[[#This Row],[VISIT_ID]],J_A_visits!$A:$O,COLUMN(J_A_visits!I:I),0),"")</f>
        <v/>
      </c>
      <c r="L111" s="37">
        <f t="array" ref="L111">IFERROR(VLOOKUP(Visits[[#This Row],[VISIT_ID]],J_A_visits!$A:$O,COLUMN(J_A_visits!J:J),0),"")</f>
        <v/>
      </c>
      <c r="M111" s="37">
        <f t="array" ref="M111">IFERROR(VLOOKUP(Visits[[#This Row],[VISIT_ID]],J_A_visits!$A:$O,COLUMN(J_A_visits!K:K),0),"")</f>
        <v/>
      </c>
      <c r="N111" s="37">
        <f t="array" ref="N111">IFERROR(VLOOKUP(Visits[[#This Row],[VISIT_ID]],J_A_visits!$A:$O,COLUMN(J_A_visits!L:L),0),"")</f>
        <v/>
      </c>
      <c r="O111" s="37">
        <f t="array" ref="O111">IFERROR(VLOOKUP(Visits[[#This Row],[VISIT_ID]],J_A_visits!$A:$O,COLUMN(J_A_visits!M:M),0),"")</f>
        <v/>
      </c>
      <c r="P111" s="37">
        <f>IFERROR(1-(Visits[[#This Row],[QUOTE_PRICE]]/Visits[[#This Row],[INITIAL_PRICE]]),"")</f>
        <v/>
      </c>
      <c r="Q111" s="36">
        <f t="array" ref="Q111">IFERROR(VLOOKUP(Visits[[#This Row],[VISIT_ID]],J_A_visits!$A:$O,COLUMN(J_A_visits!N:N),0),"")</f>
        <v/>
      </c>
      <c r="R111" s="30">
        <f t="array" ref="R111">IFERROR(VLOOKUP(Visits[[#This Row],[VISIT_ID]],J_A_visits!$A:$O,COLUMN(J_A_visits!N:N),0),"")</f>
        <v/>
      </c>
      <c r="S111" s="30">
        <f>IF(Visits[[#This Row],[VISIT_ID]]="","",COUNTIF(Table3[VISIT_ID],Visits[[#This Row],[VISIT_ID]]))</f>
        <v/>
      </c>
      <c r="T111" s="38">
        <f t="array" ref="T111">IFERROR(TIMEVALUE(MID(VLOOKUP(Visits[[#This Row],[VISIT_ID]],J_A_visits!A:O,COLUMN(J_A_visits!E:E),0),12,8))-(7/24),"")</f>
        <v/>
      </c>
      <c r="U111" s="38">
        <f t="array" ref="U111">IFERROR(
    MOD(TIMEVALUE(MID(VLOOKUP(Visits[[#This Row],[VISIT_ID]],J_A_visits!A:O,COLUMN(J_A_visits!F:F),0),12,8)) - (7/24), 1),
"")</f>
        <v/>
      </c>
      <c r="V111" s="38">
        <f>IF(_xlfn.MINIFS(Table3[CLOCK_IN],Table3[VISIT_ID],Visits[[#This Row],[VISIT_ID]])=0,"",_xlfn.MINIFS(Table3[CLOCK_IN],Table3[VISIT_ID],Visits[[#This Row],[VISIT_ID]]))</f>
        <v/>
      </c>
      <c r="W111" s="38">
        <f>IF(_xlfn.MAXIFS(Table3[CLOCK_OUT],Table3[VISIT_ID],Visits[[#This Row],[VISIT_ID]])=0,"",_xlfn.MAXIFS(Table3[CLOCK_OUT],Table3[VISIT_ID],Visits[[#This Row],[VISIT_ID]]))</f>
        <v/>
      </c>
      <c r="X111" s="20">
        <f>IFERROR((Visits[[#This Row],[SCH_END]]-Visits[[#This Row],[SCH_START]])*24,"")</f>
        <v/>
      </c>
      <c r="Y111" s="20">
        <f>IFERROR((Visits[[#This Row],[ACT_END]]-Visits[[#This Row],[ACT_START]])*24,"")</f>
        <v/>
      </c>
      <c r="Z111" s="37">
        <f>IFERROR(Visits[[#This Row],[INVOICE_PRICE]]*Parameters!$B$2+Parameters!$B$3,"")</f>
        <v/>
      </c>
      <c r="AA111" s="39">
        <f>IFERROR((Parameters!$B$6/Parameters!$C$6)*Visits[[#This Row],[EXP_DURATION]],"")</f>
        <v/>
      </c>
      <c r="AB111" s="39">
        <f>IFERROR((Parameters!$B$6/Parameters!$C$6)*Visits[[#This Row],[ACT_DURATION]],"")</f>
        <v/>
      </c>
      <c r="AC111" s="37">
        <f>IF(Visits[[#This Row],[VISIT_ID]]="","",Parameters!$B$7/Parameters!$C$7)</f>
        <v/>
      </c>
      <c r="AD111" s="38" t="n"/>
      <c r="AE111" s="37">
        <f t="array" ref="AE111">IFERROR(Visits[[#This Row],[EXP_DURATION]]*Table6[Average],"")</f>
        <v/>
      </c>
      <c r="AF111" s="39">
        <f>IFERROR(IF(Visits[[#This Row],[VISIT_ID]]="","",SUMIF(Table3[VISIT_ID],Visits[[#This Row],[VISIT_ID]],Table3[TOTAL_COST])),"")</f>
        <v/>
      </c>
    </row>
    <row r="112">
      <c r="A112" s="30">
        <f>IF(J_A_visits!A112="","",J_A_visits!A112)</f>
        <v/>
      </c>
      <c r="B112" s="30">
        <f t="array" ref="B112">IFERROR(VLOOKUP(Visits[[#This Row],[VISIT_ID]],J_A_visits!A:O,COLUMN(J_A_visits!B:B),0),"")</f>
        <v/>
      </c>
      <c r="C112" s="30">
        <f t="array" ref="C112">IFERROR(VLOOKUP(Visits[[#This Row],[VISIT_ID]],J_A_visits!A:O,COLUMN(J_A_visits!C:C),0),"")</f>
        <v/>
      </c>
      <c r="D112" s="30">
        <f t="array" ref="D112">IFERROR(VLOOKUP(Visits[[#This Row],[VISIT_ID]],J_A_visits!A:O,COLUMN(J_A_visits!D:D),0),"")</f>
        <v/>
      </c>
      <c r="E112" s="6">
        <f t="array" ref="E112">IFERROR(DATEVALUE(LEFT(VLOOKUP(Visits[[#This Row],[VISIT_ID]],J_A_visits!A:O,COLUMN(J_A_visits!E:E),0),10)),"")</f>
        <v/>
      </c>
      <c r="F112" s="6">
        <f>IFERROR(TEXT(Visits[[#This Row],[DATE]],"YYYY-MM"),"")</f>
        <v/>
      </c>
      <c r="G112" s="6">
        <f t="array" ref="G112">IFERROR(VLOOKUP(Visits[[#This Row],[VISIT_ID]],J_A_visits!A:P,COLUMN(J_A_visits!P:P),0),"")</f>
        <v/>
      </c>
      <c r="H112" s="6">
        <f t="array" ref="H112">IFERROR(VLOOKUP(Visits[[#This Row],[VISIT_ID]],J_A_visits!A:Q,COLUMN(J_A_visits!Q:Q),0),"")</f>
        <v/>
      </c>
      <c r="I112" s="30">
        <f t="array" ref="I112">IFERROR(VLOOKUP(Visits[[#This Row],[VISIT_ID]],J_A_visits!$A:$O,COLUMN(J_A_visits!G:G),0),"")</f>
        <v/>
      </c>
      <c r="J112" s="37">
        <f t="array" ref="J112">IFERROR(VLOOKUP(Visits[[#This Row],[VISIT_ID]],J_A_visits!$A:$O,COLUMN(J_A_visits!H:H),0),"")</f>
        <v/>
      </c>
      <c r="K112" s="30">
        <f t="array" ref="K112">IFERROR(VLOOKUP(Visits[[#This Row],[VISIT_ID]],J_A_visits!$A:$O,COLUMN(J_A_visits!I:I),0),"")</f>
        <v/>
      </c>
      <c r="L112" s="37">
        <f t="array" ref="L112">IFERROR(VLOOKUP(Visits[[#This Row],[VISIT_ID]],J_A_visits!$A:$O,COLUMN(J_A_visits!J:J),0),"")</f>
        <v/>
      </c>
      <c r="M112" s="37">
        <f t="array" ref="M112">IFERROR(VLOOKUP(Visits[[#This Row],[VISIT_ID]],J_A_visits!$A:$O,COLUMN(J_A_visits!K:K),0),"")</f>
        <v/>
      </c>
      <c r="N112" s="37">
        <f t="array" ref="N112">IFERROR(VLOOKUP(Visits[[#This Row],[VISIT_ID]],J_A_visits!$A:$O,COLUMN(J_A_visits!L:L),0),"")</f>
        <v/>
      </c>
      <c r="O112" s="37">
        <f t="array" ref="O112">IFERROR(VLOOKUP(Visits[[#This Row],[VISIT_ID]],J_A_visits!$A:$O,COLUMN(J_A_visits!M:M),0),"")</f>
        <v/>
      </c>
      <c r="P112" s="37">
        <f>IFERROR(1-(Visits[[#This Row],[QUOTE_PRICE]]/Visits[[#This Row],[INITIAL_PRICE]]),"")</f>
        <v/>
      </c>
      <c r="Q112" s="36">
        <f t="array" ref="Q112">IFERROR(VLOOKUP(Visits[[#This Row],[VISIT_ID]],J_A_visits!$A:$O,COLUMN(J_A_visits!N:N),0),"")</f>
        <v/>
      </c>
      <c r="R112" s="30">
        <f t="array" ref="R112">IFERROR(VLOOKUP(Visits[[#This Row],[VISIT_ID]],J_A_visits!$A:$O,COLUMN(J_A_visits!N:N),0),"")</f>
        <v/>
      </c>
      <c r="S112" s="30">
        <f>IF(Visits[[#This Row],[VISIT_ID]]="","",COUNTIF(Table3[VISIT_ID],Visits[[#This Row],[VISIT_ID]]))</f>
        <v/>
      </c>
      <c r="T112" s="38">
        <f t="array" ref="T112">IFERROR(TIMEVALUE(MID(VLOOKUP(Visits[[#This Row],[VISIT_ID]],J_A_visits!A:O,COLUMN(J_A_visits!E:E),0),12,8))-(7/24),"")</f>
        <v/>
      </c>
      <c r="U112" s="38">
        <f t="array" ref="U112">IFERROR(
    MOD(TIMEVALUE(MID(VLOOKUP(Visits[[#This Row],[VISIT_ID]],J_A_visits!A:O,COLUMN(J_A_visits!F:F),0),12,8)) - (7/24), 1),
"")</f>
        <v/>
      </c>
      <c r="V112" s="38">
        <f>IF(_xlfn.MINIFS(Table3[CLOCK_IN],Table3[VISIT_ID],Visits[[#This Row],[VISIT_ID]])=0,"",_xlfn.MINIFS(Table3[CLOCK_IN],Table3[VISIT_ID],Visits[[#This Row],[VISIT_ID]]))</f>
        <v/>
      </c>
      <c r="W112" s="38">
        <f>IF(_xlfn.MAXIFS(Table3[CLOCK_OUT],Table3[VISIT_ID],Visits[[#This Row],[VISIT_ID]])=0,"",_xlfn.MAXIFS(Table3[CLOCK_OUT],Table3[VISIT_ID],Visits[[#This Row],[VISIT_ID]]))</f>
        <v/>
      </c>
      <c r="X112" s="20">
        <f>IFERROR((Visits[[#This Row],[SCH_END]]-Visits[[#This Row],[SCH_START]])*24,"")</f>
        <v/>
      </c>
      <c r="Y112" s="20">
        <f>IFERROR((Visits[[#This Row],[ACT_END]]-Visits[[#This Row],[ACT_START]])*24,"")</f>
        <v/>
      </c>
      <c r="Z112" s="37">
        <f>IFERROR(Visits[[#This Row],[INVOICE_PRICE]]*Parameters!$B$2+Parameters!$B$3,"")</f>
        <v/>
      </c>
      <c r="AA112" s="39">
        <f>IFERROR((Parameters!$B$6/Parameters!$C$6)*Visits[[#This Row],[EXP_DURATION]],"")</f>
        <v/>
      </c>
      <c r="AB112" s="39">
        <f>IFERROR((Parameters!$B$6/Parameters!$C$6)*Visits[[#This Row],[ACT_DURATION]],"")</f>
        <v/>
      </c>
      <c r="AC112" s="37">
        <f>IF(Visits[[#This Row],[VISIT_ID]]="","",Parameters!$B$7/Parameters!$C$7)</f>
        <v/>
      </c>
      <c r="AD112" s="38" t="n"/>
      <c r="AE112" s="37">
        <f t="array" ref="AE112">IFERROR(Visits[[#This Row],[EXP_DURATION]]*Table6[Average],"")</f>
        <v/>
      </c>
      <c r="AF112" s="39">
        <f>IFERROR(IF(Visits[[#This Row],[VISIT_ID]]="","",SUMIF(Table3[VISIT_ID],Visits[[#This Row],[VISIT_ID]],Table3[TOTAL_COST])),"")</f>
        <v/>
      </c>
    </row>
    <row r="113">
      <c r="A113" s="30">
        <f>IF(J_A_visits!A113="","",J_A_visits!A113)</f>
        <v/>
      </c>
      <c r="B113" s="30">
        <f t="array" ref="B113">IFERROR(VLOOKUP(Visits[[#This Row],[VISIT_ID]],J_A_visits!A:O,COLUMN(J_A_visits!B:B),0),"")</f>
        <v/>
      </c>
      <c r="C113" s="30">
        <f t="array" ref="C113">IFERROR(VLOOKUP(Visits[[#This Row],[VISIT_ID]],J_A_visits!A:O,COLUMN(J_A_visits!C:C),0),"")</f>
        <v/>
      </c>
      <c r="D113" s="30">
        <f t="array" ref="D113">IFERROR(VLOOKUP(Visits[[#This Row],[VISIT_ID]],J_A_visits!A:O,COLUMN(J_A_visits!D:D),0),"")</f>
        <v/>
      </c>
      <c r="E113" s="6">
        <f t="array" ref="E113">IFERROR(DATEVALUE(LEFT(VLOOKUP(Visits[[#This Row],[VISIT_ID]],J_A_visits!A:O,COLUMN(J_A_visits!E:E),0),10)),"")</f>
        <v/>
      </c>
      <c r="F113" s="6">
        <f>IFERROR(TEXT(Visits[[#This Row],[DATE]],"YYYY-MM"),"")</f>
        <v/>
      </c>
      <c r="G113" s="6">
        <f t="array" ref="G113">IFERROR(VLOOKUP(Visits[[#This Row],[VISIT_ID]],J_A_visits!A:P,COLUMN(J_A_visits!P:P),0),"")</f>
        <v/>
      </c>
      <c r="H113" s="6">
        <f t="array" ref="H113">IFERROR(VLOOKUP(Visits[[#This Row],[VISIT_ID]],J_A_visits!A:Q,COLUMN(J_A_visits!Q:Q),0),"")</f>
        <v/>
      </c>
      <c r="I113" s="30">
        <f t="array" ref="I113">IFERROR(VLOOKUP(Visits[[#This Row],[VISIT_ID]],J_A_visits!$A:$O,COLUMN(J_A_visits!G:G),0),"")</f>
        <v/>
      </c>
      <c r="J113" s="37">
        <f t="array" ref="J113">IFERROR(VLOOKUP(Visits[[#This Row],[VISIT_ID]],J_A_visits!$A:$O,COLUMN(J_A_visits!H:H),0),"")</f>
        <v/>
      </c>
      <c r="K113" s="30">
        <f t="array" ref="K113">IFERROR(VLOOKUP(Visits[[#This Row],[VISIT_ID]],J_A_visits!$A:$O,COLUMN(J_A_visits!I:I),0),"")</f>
        <v/>
      </c>
      <c r="L113" s="37">
        <f t="array" ref="L113">IFERROR(VLOOKUP(Visits[[#This Row],[VISIT_ID]],J_A_visits!$A:$O,COLUMN(J_A_visits!J:J),0),"")</f>
        <v/>
      </c>
      <c r="M113" s="37">
        <f t="array" ref="M113">IFERROR(VLOOKUP(Visits[[#This Row],[VISIT_ID]],J_A_visits!$A:$O,COLUMN(J_A_visits!K:K),0),"")</f>
        <v/>
      </c>
      <c r="N113" s="37">
        <f t="array" ref="N113">IFERROR(VLOOKUP(Visits[[#This Row],[VISIT_ID]],J_A_visits!$A:$O,COLUMN(J_A_visits!L:L),0),"")</f>
        <v/>
      </c>
      <c r="O113" s="37">
        <f t="array" ref="O113">IFERROR(VLOOKUP(Visits[[#This Row],[VISIT_ID]],J_A_visits!$A:$O,COLUMN(J_A_visits!M:M),0),"")</f>
        <v/>
      </c>
      <c r="P113" s="37">
        <f>IFERROR(1-(Visits[[#This Row],[QUOTE_PRICE]]/Visits[[#This Row],[INITIAL_PRICE]]),"")</f>
        <v/>
      </c>
      <c r="Q113" s="36">
        <f t="array" ref="Q113">IFERROR(VLOOKUP(Visits[[#This Row],[VISIT_ID]],J_A_visits!$A:$O,COLUMN(J_A_visits!N:N),0),"")</f>
        <v/>
      </c>
      <c r="R113" s="30">
        <f t="array" ref="R113">IFERROR(VLOOKUP(Visits[[#This Row],[VISIT_ID]],J_A_visits!$A:$O,COLUMN(J_A_visits!N:N),0),"")</f>
        <v/>
      </c>
      <c r="S113" s="30">
        <f>IF(Visits[[#This Row],[VISIT_ID]]="","",COUNTIF(Table3[VISIT_ID],Visits[[#This Row],[VISIT_ID]]))</f>
        <v/>
      </c>
      <c r="T113" s="38">
        <f t="array" ref="T113">IFERROR(TIMEVALUE(MID(VLOOKUP(Visits[[#This Row],[VISIT_ID]],J_A_visits!A:O,COLUMN(J_A_visits!E:E),0),12,8))-(7/24),"")</f>
        <v/>
      </c>
      <c r="U113" s="38">
        <f t="array" ref="U113">IFERROR(
    MOD(TIMEVALUE(MID(VLOOKUP(Visits[[#This Row],[VISIT_ID]],J_A_visits!A:O,COLUMN(J_A_visits!F:F),0),12,8)) - (7/24), 1),
"")</f>
        <v/>
      </c>
      <c r="V113" s="38">
        <f>IF(_xlfn.MINIFS(Table3[CLOCK_IN],Table3[VISIT_ID],Visits[[#This Row],[VISIT_ID]])=0,"",_xlfn.MINIFS(Table3[CLOCK_IN],Table3[VISIT_ID],Visits[[#This Row],[VISIT_ID]]))</f>
        <v/>
      </c>
      <c r="W113" s="38">
        <f>IF(_xlfn.MAXIFS(Table3[CLOCK_OUT],Table3[VISIT_ID],Visits[[#This Row],[VISIT_ID]])=0,"",_xlfn.MAXIFS(Table3[CLOCK_OUT],Table3[VISIT_ID],Visits[[#This Row],[VISIT_ID]]))</f>
        <v/>
      </c>
      <c r="X113" s="20">
        <f>IFERROR((Visits[[#This Row],[SCH_END]]-Visits[[#This Row],[SCH_START]])*24,"")</f>
        <v/>
      </c>
      <c r="Y113" s="20">
        <f>IFERROR((Visits[[#This Row],[ACT_END]]-Visits[[#This Row],[ACT_START]])*24,"")</f>
        <v/>
      </c>
      <c r="Z113" s="37">
        <f>IFERROR(Visits[[#This Row],[INVOICE_PRICE]]*Parameters!$B$2+Parameters!$B$3,"")</f>
        <v/>
      </c>
      <c r="AA113" s="39">
        <f>IFERROR((Parameters!$B$6/Parameters!$C$6)*Visits[[#This Row],[EXP_DURATION]],"")</f>
        <v/>
      </c>
      <c r="AB113" s="39">
        <f>IFERROR((Parameters!$B$6/Parameters!$C$6)*Visits[[#This Row],[ACT_DURATION]],"")</f>
        <v/>
      </c>
      <c r="AC113" s="37">
        <f>IF(Visits[[#This Row],[VISIT_ID]]="","",Parameters!$B$7/Parameters!$C$7)</f>
        <v/>
      </c>
      <c r="AD113" s="38" t="n"/>
      <c r="AE113" s="37">
        <f t="array" ref="AE113">IFERROR(Visits[[#This Row],[EXP_DURATION]]*Table6[Average],"")</f>
        <v/>
      </c>
      <c r="AF113" s="39">
        <f>IFERROR(IF(Visits[[#This Row],[VISIT_ID]]="","",SUMIF(Table3[VISIT_ID],Visits[[#This Row],[VISIT_ID]],Table3[TOTAL_COST])),"")</f>
        <v/>
      </c>
    </row>
    <row r="114">
      <c r="A114" s="30">
        <f>IF(J_A_visits!A114="","",J_A_visits!A114)</f>
        <v/>
      </c>
      <c r="B114" s="30">
        <f t="array" ref="B114">IFERROR(VLOOKUP(Visits[[#This Row],[VISIT_ID]],J_A_visits!A:O,COLUMN(J_A_visits!B:B),0),"")</f>
        <v/>
      </c>
      <c r="C114" s="30">
        <f t="array" ref="C114">IFERROR(VLOOKUP(Visits[[#This Row],[VISIT_ID]],J_A_visits!A:O,COLUMN(J_A_visits!C:C),0),"")</f>
        <v/>
      </c>
      <c r="D114" s="30">
        <f t="array" ref="D114">IFERROR(VLOOKUP(Visits[[#This Row],[VISIT_ID]],J_A_visits!A:O,COLUMN(J_A_visits!D:D),0),"")</f>
        <v/>
      </c>
      <c r="E114" s="6">
        <f t="array" ref="E114">IFERROR(DATEVALUE(LEFT(VLOOKUP(Visits[[#This Row],[VISIT_ID]],J_A_visits!A:O,COLUMN(J_A_visits!E:E),0),10)),"")</f>
        <v/>
      </c>
      <c r="F114" s="6">
        <f>IFERROR(TEXT(Visits[[#This Row],[DATE]],"YYYY-MM"),"")</f>
        <v/>
      </c>
      <c r="G114" s="6">
        <f t="array" ref="G114">IFERROR(VLOOKUP(Visits[[#This Row],[VISIT_ID]],J_A_visits!A:P,COLUMN(J_A_visits!P:P),0),"")</f>
        <v/>
      </c>
      <c r="H114" s="6">
        <f t="array" ref="H114">IFERROR(VLOOKUP(Visits[[#This Row],[VISIT_ID]],J_A_visits!A:Q,COLUMN(J_A_visits!Q:Q),0),"")</f>
        <v/>
      </c>
      <c r="I114" s="30">
        <f t="array" ref="I114">IFERROR(VLOOKUP(Visits[[#This Row],[VISIT_ID]],J_A_visits!$A:$O,COLUMN(J_A_visits!G:G),0),"")</f>
        <v/>
      </c>
      <c r="J114" s="37">
        <f t="array" ref="J114">IFERROR(VLOOKUP(Visits[[#This Row],[VISIT_ID]],J_A_visits!$A:$O,COLUMN(J_A_visits!H:H),0),"")</f>
        <v/>
      </c>
      <c r="K114" s="30">
        <f t="array" ref="K114">IFERROR(VLOOKUP(Visits[[#This Row],[VISIT_ID]],J_A_visits!$A:$O,COLUMN(J_A_visits!I:I),0),"")</f>
        <v/>
      </c>
      <c r="L114" s="37">
        <f t="array" ref="L114">IFERROR(VLOOKUP(Visits[[#This Row],[VISIT_ID]],J_A_visits!$A:$O,COLUMN(J_A_visits!J:J),0),"")</f>
        <v/>
      </c>
      <c r="M114" s="37">
        <f t="array" ref="M114">IFERROR(VLOOKUP(Visits[[#This Row],[VISIT_ID]],J_A_visits!$A:$O,COLUMN(J_A_visits!K:K),0),"")</f>
        <v/>
      </c>
      <c r="N114" s="37">
        <f t="array" ref="N114">IFERROR(VLOOKUP(Visits[[#This Row],[VISIT_ID]],J_A_visits!$A:$O,COLUMN(J_A_visits!L:L),0),"")</f>
        <v/>
      </c>
      <c r="O114" s="37">
        <f t="array" ref="O114">IFERROR(VLOOKUP(Visits[[#This Row],[VISIT_ID]],J_A_visits!$A:$O,COLUMN(J_A_visits!M:M),0),"")</f>
        <v/>
      </c>
      <c r="P114" s="37">
        <f>IFERROR(1-(Visits[[#This Row],[QUOTE_PRICE]]/Visits[[#This Row],[INITIAL_PRICE]]),"")</f>
        <v/>
      </c>
      <c r="Q114" s="36">
        <f t="array" ref="Q114">IFERROR(VLOOKUP(Visits[[#This Row],[VISIT_ID]],J_A_visits!$A:$O,COLUMN(J_A_visits!N:N),0),"")</f>
        <v/>
      </c>
      <c r="R114" s="30">
        <f t="array" ref="R114">IFERROR(VLOOKUP(Visits[[#This Row],[VISIT_ID]],J_A_visits!$A:$O,COLUMN(J_A_visits!N:N),0),"")</f>
        <v/>
      </c>
      <c r="S114" s="30">
        <f>IF(Visits[[#This Row],[VISIT_ID]]="","",COUNTIF(Table3[VISIT_ID],Visits[[#This Row],[VISIT_ID]]))</f>
        <v/>
      </c>
      <c r="T114" s="38">
        <f t="array" ref="T114">IFERROR(TIMEVALUE(MID(VLOOKUP(Visits[[#This Row],[VISIT_ID]],J_A_visits!A:O,COLUMN(J_A_visits!E:E),0),12,8))-(7/24),"")</f>
        <v/>
      </c>
      <c r="U114" s="38">
        <f t="array" ref="U114">IFERROR(
    MOD(TIMEVALUE(MID(VLOOKUP(Visits[[#This Row],[VISIT_ID]],J_A_visits!A:O,COLUMN(J_A_visits!F:F),0),12,8)) - (7/24), 1),
"")</f>
        <v/>
      </c>
      <c r="V114" s="38">
        <f>IF(_xlfn.MINIFS(Table3[CLOCK_IN],Table3[VISIT_ID],Visits[[#This Row],[VISIT_ID]])=0,"",_xlfn.MINIFS(Table3[CLOCK_IN],Table3[VISIT_ID],Visits[[#This Row],[VISIT_ID]]))</f>
        <v/>
      </c>
      <c r="W114" s="38">
        <f>IF(_xlfn.MAXIFS(Table3[CLOCK_OUT],Table3[VISIT_ID],Visits[[#This Row],[VISIT_ID]])=0,"",_xlfn.MAXIFS(Table3[CLOCK_OUT],Table3[VISIT_ID],Visits[[#This Row],[VISIT_ID]]))</f>
        <v/>
      </c>
      <c r="X114" s="20">
        <f>IFERROR((Visits[[#This Row],[SCH_END]]-Visits[[#This Row],[SCH_START]])*24,"")</f>
        <v/>
      </c>
      <c r="Y114" s="20">
        <f>IFERROR((Visits[[#This Row],[ACT_END]]-Visits[[#This Row],[ACT_START]])*24,"")</f>
        <v/>
      </c>
      <c r="Z114" s="37">
        <f>IFERROR(Visits[[#This Row],[INVOICE_PRICE]]*Parameters!$B$2+Parameters!$B$3,"")</f>
        <v/>
      </c>
      <c r="AA114" s="39">
        <f>IFERROR((Parameters!$B$6/Parameters!$C$6)*Visits[[#This Row],[EXP_DURATION]],"")</f>
        <v/>
      </c>
      <c r="AB114" s="39">
        <f>IFERROR((Parameters!$B$6/Parameters!$C$6)*Visits[[#This Row],[ACT_DURATION]],"")</f>
        <v/>
      </c>
      <c r="AC114" s="37">
        <f>IF(Visits[[#This Row],[VISIT_ID]]="","",Parameters!$B$7/Parameters!$C$7)</f>
        <v/>
      </c>
      <c r="AD114" s="38" t="n"/>
      <c r="AE114" s="37">
        <f t="array" ref="AE114">IFERROR(Visits[[#This Row],[EXP_DURATION]]*Table6[Average],"")</f>
        <v/>
      </c>
      <c r="AF114" s="39">
        <f>IFERROR(IF(Visits[[#This Row],[VISIT_ID]]="","",SUMIF(Table3[VISIT_ID],Visits[[#This Row],[VISIT_ID]],Table3[TOTAL_COST])),"")</f>
        <v/>
      </c>
    </row>
    <row r="115">
      <c r="A115" s="30">
        <f>IF(J_A_visits!A115="","",J_A_visits!A115)</f>
        <v/>
      </c>
      <c r="B115" s="30">
        <f t="array" ref="B115">IFERROR(VLOOKUP(Visits[[#This Row],[VISIT_ID]],J_A_visits!A:O,COLUMN(J_A_visits!B:B),0),"")</f>
        <v/>
      </c>
      <c r="C115" s="30">
        <f t="array" ref="C115">IFERROR(VLOOKUP(Visits[[#This Row],[VISIT_ID]],J_A_visits!A:O,COLUMN(J_A_visits!C:C),0),"")</f>
        <v/>
      </c>
      <c r="D115" s="30">
        <f t="array" ref="D115">IFERROR(VLOOKUP(Visits[[#This Row],[VISIT_ID]],J_A_visits!A:O,COLUMN(J_A_visits!D:D),0),"")</f>
        <v/>
      </c>
      <c r="E115" s="6">
        <f t="array" ref="E115">IFERROR(DATEVALUE(LEFT(VLOOKUP(Visits[[#This Row],[VISIT_ID]],J_A_visits!A:O,COLUMN(J_A_visits!E:E),0),10)),"")</f>
        <v/>
      </c>
      <c r="F115" s="6">
        <f>IFERROR(TEXT(Visits[[#This Row],[DATE]],"YYYY-MM"),"")</f>
        <v/>
      </c>
      <c r="G115" s="6">
        <f t="array" ref="G115">IFERROR(VLOOKUP(Visits[[#This Row],[VISIT_ID]],J_A_visits!A:P,COLUMN(J_A_visits!P:P),0),"")</f>
        <v/>
      </c>
      <c r="H115" s="6">
        <f t="array" ref="H115">IFERROR(VLOOKUP(Visits[[#This Row],[VISIT_ID]],J_A_visits!A:Q,COLUMN(J_A_visits!Q:Q),0),"")</f>
        <v/>
      </c>
      <c r="I115" s="30">
        <f t="array" ref="I115">IFERROR(VLOOKUP(Visits[[#This Row],[VISIT_ID]],J_A_visits!$A:$O,COLUMN(J_A_visits!G:G),0),"")</f>
        <v/>
      </c>
      <c r="J115" s="37">
        <f t="array" ref="J115">IFERROR(VLOOKUP(Visits[[#This Row],[VISIT_ID]],J_A_visits!$A:$O,COLUMN(J_A_visits!H:H),0),"")</f>
        <v/>
      </c>
      <c r="K115" s="30">
        <f t="array" ref="K115">IFERROR(VLOOKUP(Visits[[#This Row],[VISIT_ID]],J_A_visits!$A:$O,COLUMN(J_A_visits!I:I),0),"")</f>
        <v/>
      </c>
      <c r="L115" s="37">
        <f t="array" ref="L115">IFERROR(VLOOKUP(Visits[[#This Row],[VISIT_ID]],J_A_visits!$A:$O,COLUMN(J_A_visits!J:J),0),"")</f>
        <v/>
      </c>
      <c r="M115" s="37">
        <f t="array" ref="M115">IFERROR(VLOOKUP(Visits[[#This Row],[VISIT_ID]],J_A_visits!$A:$O,COLUMN(J_A_visits!K:K),0),"")</f>
        <v/>
      </c>
      <c r="N115" s="37">
        <f t="array" ref="N115">IFERROR(VLOOKUP(Visits[[#This Row],[VISIT_ID]],J_A_visits!$A:$O,COLUMN(J_A_visits!L:L),0),"")</f>
        <v/>
      </c>
      <c r="O115" s="37">
        <f t="array" ref="O115">IFERROR(VLOOKUP(Visits[[#This Row],[VISIT_ID]],J_A_visits!$A:$O,COLUMN(J_A_visits!M:M),0),"")</f>
        <v/>
      </c>
      <c r="P115" s="37">
        <f>IFERROR(1-(Visits[[#This Row],[QUOTE_PRICE]]/Visits[[#This Row],[INITIAL_PRICE]]),"")</f>
        <v/>
      </c>
      <c r="Q115" s="36">
        <f t="array" ref="Q115">IFERROR(VLOOKUP(Visits[[#This Row],[VISIT_ID]],J_A_visits!$A:$O,COLUMN(J_A_visits!N:N),0),"")</f>
        <v/>
      </c>
      <c r="R115" s="30">
        <f t="array" ref="R115">IFERROR(VLOOKUP(Visits[[#This Row],[VISIT_ID]],J_A_visits!$A:$O,COLUMN(J_A_visits!N:N),0),"")</f>
        <v/>
      </c>
      <c r="S115" s="30">
        <f>IF(Visits[[#This Row],[VISIT_ID]]="","",COUNTIF(Table3[VISIT_ID],Visits[[#This Row],[VISIT_ID]]))</f>
        <v/>
      </c>
      <c r="T115" s="38">
        <f t="array" ref="T115">IFERROR(TIMEVALUE(MID(VLOOKUP(Visits[[#This Row],[VISIT_ID]],J_A_visits!A:O,COLUMN(J_A_visits!E:E),0),12,8))-(7/24),"")</f>
        <v/>
      </c>
      <c r="U115" s="38">
        <f t="array" ref="U115">IFERROR(
    MOD(TIMEVALUE(MID(VLOOKUP(Visits[[#This Row],[VISIT_ID]],J_A_visits!A:O,COLUMN(J_A_visits!F:F),0),12,8)) - (7/24), 1),
"")</f>
        <v/>
      </c>
      <c r="V115" s="38">
        <f>IF(_xlfn.MINIFS(Table3[CLOCK_IN],Table3[VISIT_ID],Visits[[#This Row],[VISIT_ID]])=0,"",_xlfn.MINIFS(Table3[CLOCK_IN],Table3[VISIT_ID],Visits[[#This Row],[VISIT_ID]]))</f>
        <v/>
      </c>
      <c r="W115" s="38">
        <f>IF(_xlfn.MAXIFS(Table3[CLOCK_OUT],Table3[VISIT_ID],Visits[[#This Row],[VISIT_ID]])=0,"",_xlfn.MAXIFS(Table3[CLOCK_OUT],Table3[VISIT_ID],Visits[[#This Row],[VISIT_ID]]))</f>
        <v/>
      </c>
      <c r="X115" s="20">
        <f>IFERROR((Visits[[#This Row],[SCH_END]]-Visits[[#This Row],[SCH_START]])*24,"")</f>
        <v/>
      </c>
      <c r="Y115" s="20">
        <f>IFERROR((Visits[[#This Row],[ACT_END]]-Visits[[#This Row],[ACT_START]])*24,"")</f>
        <v/>
      </c>
      <c r="Z115" s="37">
        <f>IFERROR(Visits[[#This Row],[INVOICE_PRICE]]*Parameters!$B$2+Parameters!$B$3,"")</f>
        <v/>
      </c>
      <c r="AA115" s="39">
        <f>IFERROR((Parameters!$B$6/Parameters!$C$6)*Visits[[#This Row],[EXP_DURATION]],"")</f>
        <v/>
      </c>
      <c r="AB115" s="39">
        <f>IFERROR((Parameters!$B$6/Parameters!$C$6)*Visits[[#This Row],[ACT_DURATION]],"")</f>
        <v/>
      </c>
      <c r="AC115" s="37">
        <f>IF(Visits[[#This Row],[VISIT_ID]]="","",Parameters!$B$7/Parameters!$C$7)</f>
        <v/>
      </c>
      <c r="AD115" s="38" t="n"/>
      <c r="AE115" s="37">
        <f t="array" ref="AE115">IFERROR(Visits[[#This Row],[EXP_DURATION]]*Table6[Average],"")</f>
        <v/>
      </c>
      <c r="AF115" s="39">
        <f>IFERROR(IF(Visits[[#This Row],[VISIT_ID]]="","",SUMIF(Table3[VISIT_ID],Visits[[#This Row],[VISIT_ID]],Table3[TOTAL_COST])),"")</f>
        <v/>
      </c>
    </row>
    <row r="116">
      <c r="A116" s="30">
        <f>IF(J_A_visits!A116="","",J_A_visits!A116)</f>
        <v/>
      </c>
      <c r="B116" s="30">
        <f t="array" ref="B116">IFERROR(VLOOKUP(Visits[[#This Row],[VISIT_ID]],J_A_visits!A:O,COLUMN(J_A_visits!B:B),0),"")</f>
        <v/>
      </c>
      <c r="C116" s="30">
        <f t="array" ref="C116">IFERROR(VLOOKUP(Visits[[#This Row],[VISIT_ID]],J_A_visits!A:O,COLUMN(J_A_visits!C:C),0),"")</f>
        <v/>
      </c>
      <c r="D116" s="30">
        <f t="array" ref="D116">IFERROR(VLOOKUP(Visits[[#This Row],[VISIT_ID]],J_A_visits!A:O,COLUMN(J_A_visits!D:D),0),"")</f>
        <v/>
      </c>
      <c r="E116" s="6">
        <f t="array" ref="E116">IFERROR(DATEVALUE(LEFT(VLOOKUP(Visits[[#This Row],[VISIT_ID]],J_A_visits!A:O,COLUMN(J_A_visits!E:E),0),10)),"")</f>
        <v/>
      </c>
      <c r="F116" s="6">
        <f>IFERROR(TEXT(Visits[[#This Row],[DATE]],"YYYY-MM"),"")</f>
        <v/>
      </c>
      <c r="G116" s="6">
        <f t="array" ref="G116">IFERROR(VLOOKUP(Visits[[#This Row],[VISIT_ID]],J_A_visits!A:P,COLUMN(J_A_visits!P:P),0),"")</f>
        <v/>
      </c>
      <c r="H116" s="6">
        <f t="array" ref="H116">IFERROR(VLOOKUP(Visits[[#This Row],[VISIT_ID]],J_A_visits!A:Q,COLUMN(J_A_visits!Q:Q),0),"")</f>
        <v/>
      </c>
      <c r="I116" s="30">
        <f t="array" ref="I116">IFERROR(VLOOKUP(Visits[[#This Row],[VISIT_ID]],J_A_visits!$A:$O,COLUMN(J_A_visits!G:G),0),"")</f>
        <v/>
      </c>
      <c r="J116" s="37">
        <f t="array" ref="J116">IFERROR(VLOOKUP(Visits[[#This Row],[VISIT_ID]],J_A_visits!$A:$O,COLUMN(J_A_visits!H:H),0),"")</f>
        <v/>
      </c>
      <c r="K116" s="30">
        <f t="array" ref="K116">IFERROR(VLOOKUP(Visits[[#This Row],[VISIT_ID]],J_A_visits!$A:$O,COLUMN(J_A_visits!I:I),0),"")</f>
        <v/>
      </c>
      <c r="L116" s="37">
        <f t="array" ref="L116">IFERROR(VLOOKUP(Visits[[#This Row],[VISIT_ID]],J_A_visits!$A:$O,COLUMN(J_A_visits!J:J),0),"")</f>
        <v/>
      </c>
      <c r="M116" s="37">
        <f t="array" ref="M116">IFERROR(VLOOKUP(Visits[[#This Row],[VISIT_ID]],J_A_visits!$A:$O,COLUMN(J_A_visits!K:K),0),"")</f>
        <v/>
      </c>
      <c r="N116" s="37">
        <f t="array" ref="N116">IFERROR(VLOOKUP(Visits[[#This Row],[VISIT_ID]],J_A_visits!$A:$O,COLUMN(J_A_visits!L:L),0),"")</f>
        <v/>
      </c>
      <c r="O116" s="37">
        <f t="array" ref="O116">IFERROR(VLOOKUP(Visits[[#This Row],[VISIT_ID]],J_A_visits!$A:$O,COLUMN(J_A_visits!M:M),0),"")</f>
        <v/>
      </c>
      <c r="P116" s="37">
        <f>IFERROR(1-(Visits[[#This Row],[QUOTE_PRICE]]/Visits[[#This Row],[INITIAL_PRICE]]),"")</f>
        <v/>
      </c>
      <c r="Q116" s="36">
        <f t="array" ref="Q116">IFERROR(VLOOKUP(Visits[[#This Row],[VISIT_ID]],J_A_visits!$A:$O,COLUMN(J_A_visits!N:N),0),"")</f>
        <v/>
      </c>
      <c r="R116" s="30">
        <f t="array" ref="R116">IFERROR(VLOOKUP(Visits[[#This Row],[VISIT_ID]],J_A_visits!$A:$O,COLUMN(J_A_visits!N:N),0),"")</f>
        <v/>
      </c>
      <c r="S116" s="30">
        <f>IF(Visits[[#This Row],[VISIT_ID]]="","",COUNTIF(Table3[VISIT_ID],Visits[[#This Row],[VISIT_ID]]))</f>
        <v/>
      </c>
      <c r="T116" s="38">
        <f t="array" ref="T116">IFERROR(TIMEVALUE(MID(VLOOKUP(Visits[[#This Row],[VISIT_ID]],J_A_visits!A:O,COLUMN(J_A_visits!E:E),0),12,8))-(7/24),"")</f>
        <v/>
      </c>
      <c r="U116" s="38">
        <f t="array" ref="U116">IFERROR(
    MOD(TIMEVALUE(MID(VLOOKUP(Visits[[#This Row],[VISIT_ID]],J_A_visits!A:O,COLUMN(J_A_visits!F:F),0),12,8)) - (7/24), 1),
"")</f>
        <v/>
      </c>
      <c r="V116" s="38">
        <f>IF(_xlfn.MINIFS(Table3[CLOCK_IN],Table3[VISIT_ID],Visits[[#This Row],[VISIT_ID]])=0,"",_xlfn.MINIFS(Table3[CLOCK_IN],Table3[VISIT_ID],Visits[[#This Row],[VISIT_ID]]))</f>
        <v/>
      </c>
      <c r="W116" s="38">
        <f>IF(_xlfn.MAXIFS(Table3[CLOCK_OUT],Table3[VISIT_ID],Visits[[#This Row],[VISIT_ID]])=0,"",_xlfn.MAXIFS(Table3[CLOCK_OUT],Table3[VISIT_ID],Visits[[#This Row],[VISIT_ID]]))</f>
        <v/>
      </c>
      <c r="X116" s="20">
        <f>IFERROR((Visits[[#This Row],[SCH_END]]-Visits[[#This Row],[SCH_START]])*24,"")</f>
        <v/>
      </c>
      <c r="Y116" s="20">
        <f>IFERROR((Visits[[#This Row],[ACT_END]]-Visits[[#This Row],[ACT_START]])*24,"")</f>
        <v/>
      </c>
      <c r="Z116" s="37">
        <f>IFERROR(Visits[[#This Row],[INVOICE_PRICE]]*Parameters!$B$2+Parameters!$B$3,"")</f>
        <v/>
      </c>
      <c r="AA116" s="39">
        <f>IFERROR((Parameters!$B$6/Parameters!$C$6)*Visits[[#This Row],[EXP_DURATION]],"")</f>
        <v/>
      </c>
      <c r="AB116" s="39">
        <f>IFERROR((Parameters!$B$6/Parameters!$C$6)*Visits[[#This Row],[ACT_DURATION]],"")</f>
        <v/>
      </c>
      <c r="AC116" s="37">
        <f>IF(Visits[[#This Row],[VISIT_ID]]="","",Parameters!$B$7/Parameters!$C$7)</f>
        <v/>
      </c>
      <c r="AD116" s="38" t="n"/>
      <c r="AE116" s="37">
        <f t="array" ref="AE116">IFERROR(Visits[[#This Row],[EXP_DURATION]]*Table6[Average],"")</f>
        <v/>
      </c>
      <c r="AF116" s="39">
        <f>IFERROR(IF(Visits[[#This Row],[VISIT_ID]]="","",SUMIF(Table3[VISIT_ID],Visits[[#This Row],[VISIT_ID]],Table3[TOTAL_COST])),"")</f>
        <v/>
      </c>
    </row>
    <row r="117">
      <c r="A117" s="30">
        <f>IF(J_A_visits!A117="","",J_A_visits!A117)</f>
        <v/>
      </c>
      <c r="B117" s="30">
        <f t="array" ref="B117">IFERROR(VLOOKUP(Visits[[#This Row],[VISIT_ID]],J_A_visits!A:O,COLUMN(J_A_visits!B:B),0),"")</f>
        <v/>
      </c>
      <c r="C117" s="30">
        <f t="array" ref="C117">IFERROR(VLOOKUP(Visits[[#This Row],[VISIT_ID]],J_A_visits!A:O,COLUMN(J_A_visits!C:C),0),"")</f>
        <v/>
      </c>
      <c r="D117" s="30">
        <f t="array" ref="D117">IFERROR(VLOOKUP(Visits[[#This Row],[VISIT_ID]],J_A_visits!A:O,COLUMN(J_A_visits!D:D),0),"")</f>
        <v/>
      </c>
      <c r="E117" s="6">
        <f t="array" ref="E117">IFERROR(DATEVALUE(LEFT(VLOOKUP(Visits[[#This Row],[VISIT_ID]],J_A_visits!A:O,COLUMN(J_A_visits!E:E),0),10)),"")</f>
        <v/>
      </c>
      <c r="F117" s="6">
        <f>IFERROR(TEXT(Visits[[#This Row],[DATE]],"YYYY-MM"),"")</f>
        <v/>
      </c>
      <c r="G117" s="6">
        <f t="array" ref="G117">IFERROR(VLOOKUP(Visits[[#This Row],[VISIT_ID]],J_A_visits!A:P,COLUMN(J_A_visits!P:P),0),"")</f>
        <v/>
      </c>
      <c r="H117" s="6">
        <f t="array" ref="H117">IFERROR(VLOOKUP(Visits[[#This Row],[VISIT_ID]],J_A_visits!A:Q,COLUMN(J_A_visits!Q:Q),0),"")</f>
        <v/>
      </c>
      <c r="I117" s="30">
        <f t="array" ref="I117">IFERROR(VLOOKUP(Visits[[#This Row],[VISIT_ID]],J_A_visits!$A:$O,COLUMN(J_A_visits!G:G),0),"")</f>
        <v/>
      </c>
      <c r="J117" s="37">
        <f t="array" ref="J117">IFERROR(VLOOKUP(Visits[[#This Row],[VISIT_ID]],J_A_visits!$A:$O,COLUMN(J_A_visits!H:H),0),"")</f>
        <v/>
      </c>
      <c r="K117" s="30">
        <f t="array" ref="K117">IFERROR(VLOOKUP(Visits[[#This Row],[VISIT_ID]],J_A_visits!$A:$O,COLUMN(J_A_visits!I:I),0),"")</f>
        <v/>
      </c>
      <c r="L117" s="37">
        <f t="array" ref="L117">IFERROR(VLOOKUP(Visits[[#This Row],[VISIT_ID]],J_A_visits!$A:$O,COLUMN(J_A_visits!J:J),0),"")</f>
        <v/>
      </c>
      <c r="M117" s="37">
        <f t="array" ref="M117">IFERROR(VLOOKUP(Visits[[#This Row],[VISIT_ID]],J_A_visits!$A:$O,COLUMN(J_A_visits!K:K),0),"")</f>
        <v/>
      </c>
      <c r="N117" s="37">
        <f t="array" ref="N117">IFERROR(VLOOKUP(Visits[[#This Row],[VISIT_ID]],J_A_visits!$A:$O,COLUMN(J_A_visits!L:L),0),"")</f>
        <v/>
      </c>
      <c r="O117" s="37">
        <f t="array" ref="O117">IFERROR(VLOOKUP(Visits[[#This Row],[VISIT_ID]],J_A_visits!$A:$O,COLUMN(J_A_visits!M:M),0),"")</f>
        <v/>
      </c>
      <c r="P117" s="37">
        <f>IFERROR(1-(Visits[[#This Row],[QUOTE_PRICE]]/Visits[[#This Row],[INITIAL_PRICE]]),"")</f>
        <v/>
      </c>
      <c r="Q117" s="36">
        <f t="array" ref="Q117">IFERROR(VLOOKUP(Visits[[#This Row],[VISIT_ID]],J_A_visits!$A:$O,COLUMN(J_A_visits!N:N),0),"")</f>
        <v/>
      </c>
      <c r="R117" s="30">
        <f t="array" ref="R117">IFERROR(VLOOKUP(Visits[[#This Row],[VISIT_ID]],J_A_visits!$A:$O,COLUMN(J_A_visits!N:N),0),"")</f>
        <v/>
      </c>
      <c r="S117" s="30">
        <f>IF(Visits[[#This Row],[VISIT_ID]]="","",COUNTIF(Table3[VISIT_ID],Visits[[#This Row],[VISIT_ID]]))</f>
        <v/>
      </c>
      <c r="T117" s="38">
        <f t="array" ref="T117">IFERROR(TIMEVALUE(MID(VLOOKUP(Visits[[#This Row],[VISIT_ID]],J_A_visits!A:O,COLUMN(J_A_visits!E:E),0),12,8))-(7/24),"")</f>
        <v/>
      </c>
      <c r="U117" s="38">
        <f t="array" ref="U117">IFERROR(
    MOD(TIMEVALUE(MID(VLOOKUP(Visits[[#This Row],[VISIT_ID]],J_A_visits!A:O,COLUMN(J_A_visits!F:F),0),12,8)) - (7/24), 1),
"")</f>
        <v/>
      </c>
      <c r="V117" s="38">
        <f>IF(_xlfn.MINIFS(Table3[CLOCK_IN],Table3[VISIT_ID],Visits[[#This Row],[VISIT_ID]])=0,"",_xlfn.MINIFS(Table3[CLOCK_IN],Table3[VISIT_ID],Visits[[#This Row],[VISIT_ID]]))</f>
        <v/>
      </c>
      <c r="W117" s="38">
        <f>IF(_xlfn.MAXIFS(Table3[CLOCK_OUT],Table3[VISIT_ID],Visits[[#This Row],[VISIT_ID]])=0,"",_xlfn.MAXIFS(Table3[CLOCK_OUT],Table3[VISIT_ID],Visits[[#This Row],[VISIT_ID]]))</f>
        <v/>
      </c>
      <c r="X117" s="20">
        <f>IFERROR((Visits[[#This Row],[SCH_END]]-Visits[[#This Row],[SCH_START]])*24,"")</f>
        <v/>
      </c>
      <c r="Y117" s="20">
        <f>IFERROR((Visits[[#This Row],[ACT_END]]-Visits[[#This Row],[ACT_START]])*24,"")</f>
        <v/>
      </c>
      <c r="Z117" s="37">
        <f>IFERROR(Visits[[#This Row],[INVOICE_PRICE]]*Parameters!$B$2+Parameters!$B$3,"")</f>
        <v/>
      </c>
      <c r="AA117" s="39">
        <f>IFERROR((Parameters!$B$6/Parameters!$C$6)*Visits[[#This Row],[EXP_DURATION]],"")</f>
        <v/>
      </c>
      <c r="AB117" s="39">
        <f>IFERROR((Parameters!$B$6/Parameters!$C$6)*Visits[[#This Row],[ACT_DURATION]],"")</f>
        <v/>
      </c>
      <c r="AC117" s="37">
        <f>IF(Visits[[#This Row],[VISIT_ID]]="","",Parameters!$B$7/Parameters!$C$7)</f>
        <v/>
      </c>
      <c r="AD117" s="38" t="n"/>
      <c r="AE117" s="37">
        <f t="array" ref="AE117">IFERROR(Visits[[#This Row],[EXP_DURATION]]*Table6[Average],"")</f>
        <v/>
      </c>
      <c r="AF117" s="39">
        <f>IFERROR(IF(Visits[[#This Row],[VISIT_ID]]="","",SUMIF(Table3[VISIT_ID],Visits[[#This Row],[VISIT_ID]],Table3[TOTAL_COST])),"")</f>
        <v/>
      </c>
    </row>
    <row r="118">
      <c r="A118" s="30">
        <f>IF(J_A_visits!A118="","",J_A_visits!A118)</f>
        <v/>
      </c>
      <c r="B118" s="30">
        <f t="array" ref="B118">IFERROR(VLOOKUP(Visits[[#This Row],[VISIT_ID]],J_A_visits!A:O,COLUMN(J_A_visits!B:B),0),"")</f>
        <v/>
      </c>
      <c r="C118" s="30">
        <f t="array" ref="C118">IFERROR(VLOOKUP(Visits[[#This Row],[VISIT_ID]],J_A_visits!A:O,COLUMN(J_A_visits!C:C),0),"")</f>
        <v/>
      </c>
      <c r="D118" s="30">
        <f t="array" ref="D118">IFERROR(VLOOKUP(Visits[[#This Row],[VISIT_ID]],J_A_visits!A:O,COLUMN(J_A_visits!D:D),0),"")</f>
        <v/>
      </c>
      <c r="E118" s="6">
        <f t="array" ref="E118">IFERROR(DATEVALUE(LEFT(VLOOKUP(Visits[[#This Row],[VISIT_ID]],J_A_visits!A:O,COLUMN(J_A_visits!E:E),0),10)),"")</f>
        <v/>
      </c>
      <c r="F118" s="6">
        <f>IFERROR(TEXT(Visits[[#This Row],[DATE]],"YYYY-MM"),"")</f>
        <v/>
      </c>
      <c r="G118" s="6">
        <f t="array" ref="G118">IFERROR(VLOOKUP(Visits[[#This Row],[VISIT_ID]],J_A_visits!A:P,COLUMN(J_A_visits!P:P),0),"")</f>
        <v/>
      </c>
      <c r="H118" s="6">
        <f t="array" ref="H118">IFERROR(VLOOKUP(Visits[[#This Row],[VISIT_ID]],J_A_visits!A:Q,COLUMN(J_A_visits!Q:Q),0),"")</f>
        <v/>
      </c>
      <c r="I118" s="30">
        <f t="array" ref="I118">IFERROR(VLOOKUP(Visits[[#This Row],[VISIT_ID]],J_A_visits!$A:$O,COLUMN(J_A_visits!G:G),0),"")</f>
        <v/>
      </c>
      <c r="J118" s="37">
        <f t="array" ref="J118">IFERROR(VLOOKUP(Visits[[#This Row],[VISIT_ID]],J_A_visits!$A:$O,COLUMN(J_A_visits!H:H),0),"")</f>
        <v/>
      </c>
      <c r="K118" s="30">
        <f t="array" ref="K118">IFERROR(VLOOKUP(Visits[[#This Row],[VISIT_ID]],J_A_visits!$A:$O,COLUMN(J_A_visits!I:I),0),"")</f>
        <v/>
      </c>
      <c r="L118" s="37">
        <f t="array" ref="L118">IFERROR(VLOOKUP(Visits[[#This Row],[VISIT_ID]],J_A_visits!$A:$O,COLUMN(J_A_visits!J:J),0),"")</f>
        <v/>
      </c>
      <c r="M118" s="37">
        <f t="array" ref="M118">IFERROR(VLOOKUP(Visits[[#This Row],[VISIT_ID]],J_A_visits!$A:$O,COLUMN(J_A_visits!K:K),0),"")</f>
        <v/>
      </c>
      <c r="N118" s="37">
        <f t="array" ref="N118">IFERROR(VLOOKUP(Visits[[#This Row],[VISIT_ID]],J_A_visits!$A:$O,COLUMN(J_A_visits!L:L),0),"")</f>
        <v/>
      </c>
      <c r="O118" s="37">
        <f t="array" ref="O118">IFERROR(VLOOKUP(Visits[[#This Row],[VISIT_ID]],J_A_visits!$A:$O,COLUMN(J_A_visits!M:M),0),"")</f>
        <v/>
      </c>
      <c r="P118" s="37">
        <f>IFERROR(1-(Visits[[#This Row],[QUOTE_PRICE]]/Visits[[#This Row],[INITIAL_PRICE]]),"")</f>
        <v/>
      </c>
      <c r="Q118" s="36">
        <f t="array" ref="Q118">IFERROR(VLOOKUP(Visits[[#This Row],[VISIT_ID]],J_A_visits!$A:$O,COLUMN(J_A_visits!N:N),0),"")</f>
        <v/>
      </c>
      <c r="R118" s="30">
        <f t="array" ref="R118">IFERROR(VLOOKUP(Visits[[#This Row],[VISIT_ID]],J_A_visits!$A:$O,COLUMN(J_A_visits!N:N),0),"")</f>
        <v/>
      </c>
      <c r="S118" s="30">
        <f>IF(Visits[[#This Row],[VISIT_ID]]="","",COUNTIF(Table3[VISIT_ID],Visits[[#This Row],[VISIT_ID]]))</f>
        <v/>
      </c>
      <c r="T118" s="38">
        <f t="array" ref="T118">IFERROR(TIMEVALUE(MID(VLOOKUP(Visits[[#This Row],[VISIT_ID]],J_A_visits!A:O,COLUMN(J_A_visits!E:E),0),12,8))-(7/24),"")</f>
        <v/>
      </c>
      <c r="U118" s="38">
        <f t="array" ref="U118">IFERROR(
    MOD(TIMEVALUE(MID(VLOOKUP(Visits[[#This Row],[VISIT_ID]],J_A_visits!A:O,COLUMN(J_A_visits!F:F),0),12,8)) - (7/24), 1),
"")</f>
        <v/>
      </c>
      <c r="V118" s="38">
        <f>IF(_xlfn.MINIFS(Table3[CLOCK_IN],Table3[VISIT_ID],Visits[[#This Row],[VISIT_ID]])=0,"",_xlfn.MINIFS(Table3[CLOCK_IN],Table3[VISIT_ID],Visits[[#This Row],[VISIT_ID]]))</f>
        <v/>
      </c>
      <c r="W118" s="38">
        <f>IF(_xlfn.MAXIFS(Table3[CLOCK_OUT],Table3[VISIT_ID],Visits[[#This Row],[VISIT_ID]])=0,"",_xlfn.MAXIFS(Table3[CLOCK_OUT],Table3[VISIT_ID],Visits[[#This Row],[VISIT_ID]]))</f>
        <v/>
      </c>
      <c r="X118" s="20">
        <f>IFERROR((Visits[[#This Row],[SCH_END]]-Visits[[#This Row],[SCH_START]])*24,"")</f>
        <v/>
      </c>
      <c r="Y118" s="20">
        <f>IFERROR((Visits[[#This Row],[ACT_END]]-Visits[[#This Row],[ACT_START]])*24,"")</f>
        <v/>
      </c>
      <c r="Z118" s="37">
        <f>IFERROR(Visits[[#This Row],[INVOICE_PRICE]]*Parameters!$B$2+Parameters!$B$3,"")</f>
        <v/>
      </c>
      <c r="AA118" s="39">
        <f>IFERROR((Parameters!$B$6/Parameters!$C$6)*Visits[[#This Row],[EXP_DURATION]],"")</f>
        <v/>
      </c>
      <c r="AB118" s="39">
        <f>IFERROR((Parameters!$B$6/Parameters!$C$6)*Visits[[#This Row],[ACT_DURATION]],"")</f>
        <v/>
      </c>
      <c r="AC118" s="37">
        <f>IF(Visits[[#This Row],[VISIT_ID]]="","",Parameters!$B$7/Parameters!$C$7)</f>
        <v/>
      </c>
      <c r="AD118" s="38" t="n"/>
      <c r="AE118" s="37">
        <f t="array" ref="AE118">IFERROR(Visits[[#This Row],[EXP_DURATION]]*Table6[Average],"")</f>
        <v/>
      </c>
      <c r="AF118" s="39">
        <f>IFERROR(IF(Visits[[#This Row],[VISIT_ID]]="","",SUMIF(Table3[VISIT_ID],Visits[[#This Row],[VISIT_ID]],Table3[TOTAL_COST])),"")</f>
        <v/>
      </c>
    </row>
    <row r="119">
      <c r="A119" s="30">
        <f>IF(J_A_visits!A119="","",J_A_visits!A119)</f>
        <v/>
      </c>
      <c r="B119" s="30">
        <f t="array" ref="B119">IFERROR(VLOOKUP(Visits[[#This Row],[VISIT_ID]],J_A_visits!A:O,COLUMN(J_A_visits!B:B),0),"")</f>
        <v/>
      </c>
      <c r="C119" s="30">
        <f t="array" ref="C119">IFERROR(VLOOKUP(Visits[[#This Row],[VISIT_ID]],J_A_visits!A:O,COLUMN(J_A_visits!C:C),0),"")</f>
        <v/>
      </c>
      <c r="D119" s="30">
        <f t="array" ref="D119">IFERROR(VLOOKUP(Visits[[#This Row],[VISIT_ID]],J_A_visits!A:O,COLUMN(J_A_visits!D:D),0),"")</f>
        <v/>
      </c>
      <c r="E119" s="6">
        <f t="array" ref="E119">IFERROR(DATEVALUE(LEFT(VLOOKUP(Visits[[#This Row],[VISIT_ID]],J_A_visits!A:O,COLUMN(J_A_visits!E:E),0),10)),"")</f>
        <v/>
      </c>
      <c r="F119" s="6">
        <f>IFERROR(TEXT(Visits[[#This Row],[DATE]],"YYYY-MM"),"")</f>
        <v/>
      </c>
      <c r="G119" s="6">
        <f t="array" ref="G119">IFERROR(VLOOKUP(Visits[[#This Row],[VISIT_ID]],J_A_visits!A:P,COLUMN(J_A_visits!P:P),0),"")</f>
        <v/>
      </c>
      <c r="H119" s="6">
        <f t="array" ref="H119">IFERROR(VLOOKUP(Visits[[#This Row],[VISIT_ID]],J_A_visits!A:Q,COLUMN(J_A_visits!Q:Q),0),"")</f>
        <v/>
      </c>
      <c r="I119" s="30">
        <f t="array" ref="I119">IFERROR(VLOOKUP(Visits[[#This Row],[VISIT_ID]],J_A_visits!$A:$O,COLUMN(J_A_visits!G:G),0),"")</f>
        <v/>
      </c>
      <c r="J119" s="37">
        <f t="array" ref="J119">IFERROR(VLOOKUP(Visits[[#This Row],[VISIT_ID]],J_A_visits!$A:$O,COLUMN(J_A_visits!H:H),0),"")</f>
        <v/>
      </c>
      <c r="K119" s="30">
        <f t="array" ref="K119">IFERROR(VLOOKUP(Visits[[#This Row],[VISIT_ID]],J_A_visits!$A:$O,COLUMN(J_A_visits!I:I),0),"")</f>
        <v/>
      </c>
      <c r="L119" s="37">
        <f t="array" ref="L119">IFERROR(VLOOKUP(Visits[[#This Row],[VISIT_ID]],J_A_visits!$A:$O,COLUMN(J_A_visits!J:J),0),"")</f>
        <v/>
      </c>
      <c r="M119" s="37">
        <f t="array" ref="M119">IFERROR(VLOOKUP(Visits[[#This Row],[VISIT_ID]],J_A_visits!$A:$O,COLUMN(J_A_visits!K:K),0),"")</f>
        <v/>
      </c>
      <c r="N119" s="37">
        <f t="array" ref="N119">IFERROR(VLOOKUP(Visits[[#This Row],[VISIT_ID]],J_A_visits!$A:$O,COLUMN(J_A_visits!L:L),0),"")</f>
        <v/>
      </c>
      <c r="O119" s="37">
        <f t="array" ref="O119">IFERROR(VLOOKUP(Visits[[#This Row],[VISIT_ID]],J_A_visits!$A:$O,COLUMN(J_A_visits!M:M),0),"")</f>
        <v/>
      </c>
      <c r="P119" s="37">
        <f>IFERROR(1-(Visits[[#This Row],[QUOTE_PRICE]]/Visits[[#This Row],[INITIAL_PRICE]]),"")</f>
        <v/>
      </c>
      <c r="Q119" s="36">
        <f t="array" ref="Q119">IFERROR(VLOOKUP(Visits[[#This Row],[VISIT_ID]],J_A_visits!$A:$O,COLUMN(J_A_visits!N:N),0),"")</f>
        <v/>
      </c>
      <c r="R119" s="30">
        <f t="array" ref="R119">IFERROR(VLOOKUP(Visits[[#This Row],[VISIT_ID]],J_A_visits!$A:$O,COLUMN(J_A_visits!N:N),0),"")</f>
        <v/>
      </c>
      <c r="S119" s="30">
        <f>IF(Visits[[#This Row],[VISIT_ID]]="","",COUNTIF(Table3[VISIT_ID],Visits[[#This Row],[VISIT_ID]]))</f>
        <v/>
      </c>
      <c r="T119" s="38">
        <f t="array" ref="T119">IFERROR(TIMEVALUE(MID(VLOOKUP(Visits[[#This Row],[VISIT_ID]],J_A_visits!A:O,COLUMN(J_A_visits!E:E),0),12,8))-(7/24),"")</f>
        <v/>
      </c>
      <c r="U119" s="38">
        <f t="array" ref="U119">IFERROR(
    MOD(TIMEVALUE(MID(VLOOKUP(Visits[[#This Row],[VISIT_ID]],J_A_visits!A:O,COLUMN(J_A_visits!F:F),0),12,8)) - (7/24), 1),
"")</f>
        <v/>
      </c>
      <c r="V119" s="38">
        <f>IF(_xlfn.MINIFS(Table3[CLOCK_IN],Table3[VISIT_ID],Visits[[#This Row],[VISIT_ID]])=0,"",_xlfn.MINIFS(Table3[CLOCK_IN],Table3[VISIT_ID],Visits[[#This Row],[VISIT_ID]]))</f>
        <v/>
      </c>
      <c r="W119" s="38">
        <f>IF(_xlfn.MAXIFS(Table3[CLOCK_OUT],Table3[VISIT_ID],Visits[[#This Row],[VISIT_ID]])=0,"",_xlfn.MAXIFS(Table3[CLOCK_OUT],Table3[VISIT_ID],Visits[[#This Row],[VISIT_ID]]))</f>
        <v/>
      </c>
      <c r="X119" s="20">
        <f>IFERROR((Visits[[#This Row],[SCH_END]]-Visits[[#This Row],[SCH_START]])*24,"")</f>
        <v/>
      </c>
      <c r="Y119" s="20">
        <f>IFERROR((Visits[[#This Row],[ACT_END]]-Visits[[#This Row],[ACT_START]])*24,"")</f>
        <v/>
      </c>
      <c r="Z119" s="37">
        <f>IFERROR(Visits[[#This Row],[INVOICE_PRICE]]*Parameters!$B$2+Parameters!$B$3,"")</f>
        <v/>
      </c>
      <c r="AA119" s="39">
        <f>IFERROR((Parameters!$B$6/Parameters!$C$6)*Visits[[#This Row],[EXP_DURATION]],"")</f>
        <v/>
      </c>
      <c r="AB119" s="39">
        <f>IFERROR((Parameters!$B$6/Parameters!$C$6)*Visits[[#This Row],[ACT_DURATION]],"")</f>
        <v/>
      </c>
      <c r="AC119" s="37">
        <f>IF(Visits[[#This Row],[VISIT_ID]]="","",Parameters!$B$7/Parameters!$C$7)</f>
        <v/>
      </c>
      <c r="AD119" s="38" t="n"/>
      <c r="AE119" s="37">
        <f t="array" ref="AE119">IFERROR(Visits[[#This Row],[EXP_DURATION]]*Table6[Average],"")</f>
        <v/>
      </c>
      <c r="AF119" s="39">
        <f>IFERROR(IF(Visits[[#This Row],[VISIT_ID]]="","",SUMIF(Table3[VISIT_ID],Visits[[#This Row],[VISIT_ID]],Table3[TOTAL_COST])),"")</f>
        <v/>
      </c>
    </row>
    <row r="120">
      <c r="A120" s="30">
        <f>IF(J_A_visits!A120="","",J_A_visits!A120)</f>
        <v/>
      </c>
      <c r="B120" s="30">
        <f t="array" ref="B120">IFERROR(VLOOKUP(Visits[[#This Row],[VISIT_ID]],J_A_visits!A:O,COLUMN(J_A_visits!B:B),0),"")</f>
        <v/>
      </c>
      <c r="C120" s="30">
        <f t="array" ref="C120">IFERROR(VLOOKUP(Visits[[#This Row],[VISIT_ID]],J_A_visits!A:O,COLUMN(J_A_visits!C:C),0),"")</f>
        <v/>
      </c>
      <c r="D120" s="30">
        <f t="array" ref="D120">IFERROR(VLOOKUP(Visits[[#This Row],[VISIT_ID]],J_A_visits!A:O,COLUMN(J_A_visits!D:D),0),"")</f>
        <v/>
      </c>
      <c r="E120" s="6">
        <f t="array" ref="E120">IFERROR(DATEVALUE(LEFT(VLOOKUP(Visits[[#This Row],[VISIT_ID]],J_A_visits!A:O,COLUMN(J_A_visits!E:E),0),10)),"")</f>
        <v/>
      </c>
      <c r="F120" s="6">
        <f>IFERROR(TEXT(Visits[[#This Row],[DATE]],"YYYY-MM"),"")</f>
        <v/>
      </c>
      <c r="G120" s="6">
        <f t="array" ref="G120">IFERROR(VLOOKUP(Visits[[#This Row],[VISIT_ID]],J_A_visits!A:P,COLUMN(J_A_visits!P:P),0),"")</f>
        <v/>
      </c>
      <c r="H120" s="6">
        <f t="array" ref="H120">IFERROR(VLOOKUP(Visits[[#This Row],[VISIT_ID]],J_A_visits!A:Q,COLUMN(J_A_visits!Q:Q),0),"")</f>
        <v/>
      </c>
      <c r="I120" s="30">
        <f t="array" ref="I120">IFERROR(VLOOKUP(Visits[[#This Row],[VISIT_ID]],J_A_visits!$A:$O,COLUMN(J_A_visits!G:G),0),"")</f>
        <v/>
      </c>
      <c r="J120" s="37">
        <f t="array" ref="J120">IFERROR(VLOOKUP(Visits[[#This Row],[VISIT_ID]],J_A_visits!$A:$O,COLUMN(J_A_visits!H:H),0),"")</f>
        <v/>
      </c>
      <c r="K120" s="30">
        <f t="array" ref="K120">IFERROR(VLOOKUP(Visits[[#This Row],[VISIT_ID]],J_A_visits!$A:$O,COLUMN(J_A_visits!I:I),0),"")</f>
        <v/>
      </c>
      <c r="L120" s="37">
        <f t="array" ref="L120">IFERROR(VLOOKUP(Visits[[#This Row],[VISIT_ID]],J_A_visits!$A:$O,COLUMN(J_A_visits!J:J),0),"")</f>
        <v/>
      </c>
      <c r="M120" s="37">
        <f t="array" ref="M120">IFERROR(VLOOKUP(Visits[[#This Row],[VISIT_ID]],J_A_visits!$A:$O,COLUMN(J_A_visits!K:K),0),"")</f>
        <v/>
      </c>
      <c r="N120" s="37">
        <f t="array" ref="N120">IFERROR(VLOOKUP(Visits[[#This Row],[VISIT_ID]],J_A_visits!$A:$O,COLUMN(J_A_visits!L:L),0),"")</f>
        <v/>
      </c>
      <c r="O120" s="37">
        <f t="array" ref="O120">IFERROR(VLOOKUP(Visits[[#This Row],[VISIT_ID]],J_A_visits!$A:$O,COLUMN(J_A_visits!M:M),0),"")</f>
        <v/>
      </c>
      <c r="P120" s="37">
        <f>IFERROR(1-(Visits[[#This Row],[QUOTE_PRICE]]/Visits[[#This Row],[INITIAL_PRICE]]),"")</f>
        <v/>
      </c>
      <c r="Q120" s="36">
        <f t="array" ref="Q120">IFERROR(VLOOKUP(Visits[[#This Row],[VISIT_ID]],J_A_visits!$A:$O,COLUMN(J_A_visits!N:N),0),"")</f>
        <v/>
      </c>
      <c r="R120" s="30">
        <f t="array" ref="R120">IFERROR(VLOOKUP(Visits[[#This Row],[VISIT_ID]],J_A_visits!$A:$O,COLUMN(J_A_visits!N:N),0),"")</f>
        <v/>
      </c>
      <c r="S120" s="30">
        <f>IF(Visits[[#This Row],[VISIT_ID]]="","",COUNTIF(Table3[VISIT_ID],Visits[[#This Row],[VISIT_ID]]))</f>
        <v/>
      </c>
      <c r="T120" s="38">
        <f t="array" ref="T120">IFERROR(TIMEVALUE(MID(VLOOKUP(Visits[[#This Row],[VISIT_ID]],J_A_visits!A:O,COLUMN(J_A_visits!E:E),0),12,8))-(7/24),"")</f>
        <v/>
      </c>
      <c r="U120" s="38">
        <f t="array" ref="U120">IFERROR(
    MOD(TIMEVALUE(MID(VLOOKUP(Visits[[#This Row],[VISIT_ID]],J_A_visits!A:O,COLUMN(J_A_visits!F:F),0),12,8)) - (7/24), 1),
"")</f>
        <v/>
      </c>
      <c r="V120" s="38">
        <f>IF(_xlfn.MINIFS(Table3[CLOCK_IN],Table3[VISIT_ID],Visits[[#This Row],[VISIT_ID]])=0,"",_xlfn.MINIFS(Table3[CLOCK_IN],Table3[VISIT_ID],Visits[[#This Row],[VISIT_ID]]))</f>
        <v/>
      </c>
      <c r="W120" s="38">
        <f>IF(_xlfn.MAXIFS(Table3[CLOCK_OUT],Table3[VISIT_ID],Visits[[#This Row],[VISIT_ID]])=0,"",_xlfn.MAXIFS(Table3[CLOCK_OUT],Table3[VISIT_ID],Visits[[#This Row],[VISIT_ID]]))</f>
        <v/>
      </c>
      <c r="X120" s="20">
        <f>IFERROR((Visits[[#This Row],[SCH_END]]-Visits[[#This Row],[SCH_START]])*24,"")</f>
        <v/>
      </c>
      <c r="Y120" s="20">
        <f>IFERROR((Visits[[#This Row],[ACT_END]]-Visits[[#This Row],[ACT_START]])*24,"")</f>
        <v/>
      </c>
      <c r="Z120" s="37">
        <f>IFERROR(Visits[[#This Row],[INVOICE_PRICE]]*Parameters!$B$2+Parameters!$B$3,"")</f>
        <v/>
      </c>
      <c r="AA120" s="39">
        <f>IFERROR((Parameters!$B$6/Parameters!$C$6)*Visits[[#This Row],[EXP_DURATION]],"")</f>
        <v/>
      </c>
      <c r="AB120" s="39">
        <f>IFERROR((Parameters!$B$6/Parameters!$C$6)*Visits[[#This Row],[ACT_DURATION]],"")</f>
        <v/>
      </c>
      <c r="AC120" s="37">
        <f>IF(Visits[[#This Row],[VISIT_ID]]="","",Parameters!$B$7/Parameters!$C$7)</f>
        <v/>
      </c>
      <c r="AD120" s="38" t="n"/>
      <c r="AE120" s="37">
        <f t="array" ref="AE120">IFERROR(Visits[[#This Row],[EXP_DURATION]]*Table6[Average],"")</f>
        <v/>
      </c>
      <c r="AF120" s="39">
        <f>IFERROR(IF(Visits[[#This Row],[VISIT_ID]]="","",SUMIF(Table3[VISIT_ID],Visits[[#This Row],[VISIT_ID]],Table3[TOTAL_COST])),"")</f>
        <v/>
      </c>
    </row>
    <row r="121">
      <c r="A121" s="30">
        <f>IF(J_A_visits!A121="","",J_A_visits!A121)</f>
        <v/>
      </c>
      <c r="B121" s="30">
        <f t="array" ref="B121">IFERROR(VLOOKUP(Visits[[#This Row],[VISIT_ID]],J_A_visits!A:O,COLUMN(J_A_visits!B:B),0),"")</f>
        <v/>
      </c>
      <c r="C121" s="30">
        <f t="array" ref="C121">IFERROR(VLOOKUP(Visits[[#This Row],[VISIT_ID]],J_A_visits!A:O,COLUMN(J_A_visits!C:C),0),"")</f>
        <v/>
      </c>
      <c r="D121" s="30">
        <f t="array" ref="D121">IFERROR(VLOOKUP(Visits[[#This Row],[VISIT_ID]],J_A_visits!A:O,COLUMN(J_A_visits!D:D),0),"")</f>
        <v/>
      </c>
      <c r="E121" s="6">
        <f t="array" ref="E121">IFERROR(DATEVALUE(LEFT(VLOOKUP(Visits[[#This Row],[VISIT_ID]],J_A_visits!A:O,COLUMN(J_A_visits!E:E),0),10)),"")</f>
        <v/>
      </c>
      <c r="F121" s="6">
        <f>IFERROR(TEXT(Visits[[#This Row],[DATE]],"YYYY-MM"),"")</f>
        <v/>
      </c>
      <c r="G121" s="6">
        <f t="array" ref="G121">IFERROR(VLOOKUP(Visits[[#This Row],[VISIT_ID]],J_A_visits!A:P,COLUMN(J_A_visits!P:P),0),"")</f>
        <v/>
      </c>
      <c r="H121" s="6">
        <f t="array" ref="H121">IFERROR(VLOOKUP(Visits[[#This Row],[VISIT_ID]],J_A_visits!A:Q,COLUMN(J_A_visits!Q:Q),0),"")</f>
        <v/>
      </c>
      <c r="I121" s="30">
        <f t="array" ref="I121">IFERROR(VLOOKUP(Visits[[#This Row],[VISIT_ID]],J_A_visits!$A:$O,COLUMN(J_A_visits!G:G),0),"")</f>
        <v/>
      </c>
      <c r="J121" s="37">
        <f t="array" ref="J121">IFERROR(VLOOKUP(Visits[[#This Row],[VISIT_ID]],J_A_visits!$A:$O,COLUMN(J_A_visits!H:H),0),"")</f>
        <v/>
      </c>
      <c r="K121" s="30">
        <f t="array" ref="K121">IFERROR(VLOOKUP(Visits[[#This Row],[VISIT_ID]],J_A_visits!$A:$O,COLUMN(J_A_visits!I:I),0),"")</f>
        <v/>
      </c>
      <c r="L121" s="37">
        <f t="array" ref="L121">IFERROR(VLOOKUP(Visits[[#This Row],[VISIT_ID]],J_A_visits!$A:$O,COLUMN(J_A_visits!J:J),0),"")</f>
        <v/>
      </c>
      <c r="M121" s="37">
        <f t="array" ref="M121">IFERROR(VLOOKUP(Visits[[#This Row],[VISIT_ID]],J_A_visits!$A:$O,COLUMN(J_A_visits!K:K),0),"")</f>
        <v/>
      </c>
      <c r="N121" s="37">
        <f t="array" ref="N121">IFERROR(VLOOKUP(Visits[[#This Row],[VISIT_ID]],J_A_visits!$A:$O,COLUMN(J_A_visits!L:L),0),"")</f>
        <v/>
      </c>
      <c r="O121" s="37">
        <f t="array" ref="O121">IFERROR(VLOOKUP(Visits[[#This Row],[VISIT_ID]],J_A_visits!$A:$O,COLUMN(J_A_visits!M:M),0),"")</f>
        <v/>
      </c>
      <c r="P121" s="37">
        <f>IFERROR(1-(Visits[[#This Row],[QUOTE_PRICE]]/Visits[[#This Row],[INITIAL_PRICE]]),"")</f>
        <v/>
      </c>
      <c r="Q121" s="36">
        <f t="array" ref="Q121">IFERROR(VLOOKUP(Visits[[#This Row],[VISIT_ID]],J_A_visits!$A:$O,COLUMN(J_A_visits!N:N),0),"")</f>
        <v/>
      </c>
      <c r="R121" s="30">
        <f t="array" ref="R121">IFERROR(VLOOKUP(Visits[[#This Row],[VISIT_ID]],J_A_visits!$A:$O,COLUMN(J_A_visits!N:N),0),"")</f>
        <v/>
      </c>
      <c r="S121" s="30">
        <f>IF(Visits[[#This Row],[VISIT_ID]]="","",COUNTIF(Table3[VISIT_ID],Visits[[#This Row],[VISIT_ID]]))</f>
        <v/>
      </c>
      <c r="T121" s="38">
        <f t="array" ref="T121">IFERROR(TIMEVALUE(MID(VLOOKUP(Visits[[#This Row],[VISIT_ID]],J_A_visits!A:O,COLUMN(J_A_visits!E:E),0),12,8))-(7/24),"")</f>
        <v/>
      </c>
      <c r="U121" s="38">
        <f t="array" ref="U121">IFERROR(
    MOD(TIMEVALUE(MID(VLOOKUP(Visits[[#This Row],[VISIT_ID]],J_A_visits!A:O,COLUMN(J_A_visits!F:F),0),12,8)) - (7/24), 1),
"")</f>
        <v/>
      </c>
      <c r="V121" s="38">
        <f>IF(_xlfn.MINIFS(Table3[CLOCK_IN],Table3[VISIT_ID],Visits[[#This Row],[VISIT_ID]])=0,"",_xlfn.MINIFS(Table3[CLOCK_IN],Table3[VISIT_ID],Visits[[#This Row],[VISIT_ID]]))</f>
        <v/>
      </c>
      <c r="W121" s="38">
        <f>IF(_xlfn.MAXIFS(Table3[CLOCK_OUT],Table3[VISIT_ID],Visits[[#This Row],[VISIT_ID]])=0,"",_xlfn.MAXIFS(Table3[CLOCK_OUT],Table3[VISIT_ID],Visits[[#This Row],[VISIT_ID]]))</f>
        <v/>
      </c>
      <c r="X121" s="20">
        <f>IFERROR((Visits[[#This Row],[SCH_END]]-Visits[[#This Row],[SCH_START]])*24,"")</f>
        <v/>
      </c>
      <c r="Y121" s="20">
        <f>IFERROR((Visits[[#This Row],[ACT_END]]-Visits[[#This Row],[ACT_START]])*24,"")</f>
        <v/>
      </c>
      <c r="Z121" s="37">
        <f>IFERROR(Visits[[#This Row],[INVOICE_PRICE]]*Parameters!$B$2+Parameters!$B$3,"")</f>
        <v/>
      </c>
      <c r="AA121" s="39">
        <f>IFERROR((Parameters!$B$6/Parameters!$C$6)*Visits[[#This Row],[EXP_DURATION]],"")</f>
        <v/>
      </c>
      <c r="AB121" s="39">
        <f>IFERROR((Parameters!$B$6/Parameters!$C$6)*Visits[[#This Row],[ACT_DURATION]],"")</f>
        <v/>
      </c>
      <c r="AC121" s="37">
        <f>IF(Visits[[#This Row],[VISIT_ID]]="","",Parameters!$B$7/Parameters!$C$7)</f>
        <v/>
      </c>
      <c r="AD121" s="38" t="n"/>
      <c r="AE121" s="37">
        <f t="array" ref="AE121">IFERROR(Visits[[#This Row],[EXP_DURATION]]*Table6[Average],"")</f>
        <v/>
      </c>
      <c r="AF121" s="39">
        <f>IFERROR(IF(Visits[[#This Row],[VISIT_ID]]="","",SUMIF(Table3[VISIT_ID],Visits[[#This Row],[VISIT_ID]],Table3[TOTAL_COST])),"")</f>
        <v/>
      </c>
    </row>
    <row r="122">
      <c r="A122" s="30">
        <f>IF(J_A_visits!A122="","",J_A_visits!A122)</f>
        <v/>
      </c>
      <c r="B122" s="30">
        <f t="array" ref="B122">IFERROR(VLOOKUP(Visits[[#This Row],[VISIT_ID]],J_A_visits!A:O,COLUMN(J_A_visits!B:B),0),"")</f>
        <v/>
      </c>
      <c r="C122" s="30">
        <f t="array" ref="C122">IFERROR(VLOOKUP(Visits[[#This Row],[VISIT_ID]],J_A_visits!A:O,COLUMN(J_A_visits!C:C),0),"")</f>
        <v/>
      </c>
      <c r="D122" s="30">
        <f t="array" ref="D122">IFERROR(VLOOKUP(Visits[[#This Row],[VISIT_ID]],J_A_visits!A:O,COLUMN(J_A_visits!D:D),0),"")</f>
        <v/>
      </c>
      <c r="E122" s="6">
        <f t="array" ref="E122">IFERROR(DATEVALUE(LEFT(VLOOKUP(Visits[[#This Row],[VISIT_ID]],J_A_visits!A:O,COLUMN(J_A_visits!E:E),0),10)),"")</f>
        <v/>
      </c>
      <c r="F122" s="6">
        <f>IFERROR(TEXT(Visits[[#This Row],[DATE]],"YYYY-MM"),"")</f>
        <v/>
      </c>
      <c r="G122" s="6">
        <f t="array" ref="G122">IFERROR(VLOOKUP(Visits[[#This Row],[VISIT_ID]],J_A_visits!A:P,COLUMN(J_A_visits!P:P),0),"")</f>
        <v/>
      </c>
      <c r="H122" s="6">
        <f t="array" ref="H122">IFERROR(VLOOKUP(Visits[[#This Row],[VISIT_ID]],J_A_visits!A:Q,COLUMN(J_A_visits!Q:Q),0),"")</f>
        <v/>
      </c>
      <c r="I122" s="30">
        <f t="array" ref="I122">IFERROR(VLOOKUP(Visits[[#This Row],[VISIT_ID]],J_A_visits!$A:$O,COLUMN(J_A_visits!G:G),0),"")</f>
        <v/>
      </c>
      <c r="J122" s="37">
        <f t="array" ref="J122">IFERROR(VLOOKUP(Visits[[#This Row],[VISIT_ID]],J_A_visits!$A:$O,COLUMN(J_A_visits!H:H),0),"")</f>
        <v/>
      </c>
      <c r="K122" s="30">
        <f t="array" ref="K122">IFERROR(VLOOKUP(Visits[[#This Row],[VISIT_ID]],J_A_visits!$A:$O,COLUMN(J_A_visits!I:I),0),"")</f>
        <v/>
      </c>
      <c r="L122" s="37">
        <f t="array" ref="L122">IFERROR(VLOOKUP(Visits[[#This Row],[VISIT_ID]],J_A_visits!$A:$O,COLUMN(J_A_visits!J:J),0),"")</f>
        <v/>
      </c>
      <c r="M122" s="37">
        <f t="array" ref="M122">IFERROR(VLOOKUP(Visits[[#This Row],[VISIT_ID]],J_A_visits!$A:$O,COLUMN(J_A_visits!K:K),0),"")</f>
        <v/>
      </c>
      <c r="N122" s="37">
        <f t="array" ref="N122">IFERROR(VLOOKUP(Visits[[#This Row],[VISIT_ID]],J_A_visits!$A:$O,COLUMN(J_A_visits!L:L),0),"")</f>
        <v/>
      </c>
      <c r="O122" s="37">
        <f t="array" ref="O122">IFERROR(VLOOKUP(Visits[[#This Row],[VISIT_ID]],J_A_visits!$A:$O,COLUMN(J_A_visits!M:M),0),"")</f>
        <v/>
      </c>
      <c r="P122" s="37">
        <f>IFERROR(1-(Visits[[#This Row],[QUOTE_PRICE]]/Visits[[#This Row],[INITIAL_PRICE]]),"")</f>
        <v/>
      </c>
      <c r="Q122" s="36">
        <f t="array" ref="Q122">IFERROR(VLOOKUP(Visits[[#This Row],[VISIT_ID]],J_A_visits!$A:$O,COLUMN(J_A_visits!N:N),0),"")</f>
        <v/>
      </c>
      <c r="R122" s="30">
        <f t="array" ref="R122">IFERROR(VLOOKUP(Visits[[#This Row],[VISIT_ID]],J_A_visits!$A:$O,COLUMN(J_A_visits!N:N),0),"")</f>
        <v/>
      </c>
      <c r="S122" s="30">
        <f>IF(Visits[[#This Row],[VISIT_ID]]="","",COUNTIF(Table3[VISIT_ID],Visits[[#This Row],[VISIT_ID]]))</f>
        <v/>
      </c>
      <c r="T122" s="38">
        <f t="array" ref="T122">IFERROR(TIMEVALUE(MID(VLOOKUP(Visits[[#This Row],[VISIT_ID]],J_A_visits!A:O,COLUMN(J_A_visits!E:E),0),12,8))-(7/24),"")</f>
        <v/>
      </c>
      <c r="U122" s="38">
        <f t="array" ref="U122">IFERROR(
    MOD(TIMEVALUE(MID(VLOOKUP(Visits[[#This Row],[VISIT_ID]],J_A_visits!A:O,COLUMN(J_A_visits!F:F),0),12,8)) - (7/24), 1),
"")</f>
        <v/>
      </c>
      <c r="V122" s="38">
        <f>IF(_xlfn.MINIFS(Table3[CLOCK_IN],Table3[VISIT_ID],Visits[[#This Row],[VISIT_ID]])=0,"",_xlfn.MINIFS(Table3[CLOCK_IN],Table3[VISIT_ID],Visits[[#This Row],[VISIT_ID]]))</f>
        <v/>
      </c>
      <c r="W122" s="38">
        <f>IF(_xlfn.MAXIFS(Table3[CLOCK_OUT],Table3[VISIT_ID],Visits[[#This Row],[VISIT_ID]])=0,"",_xlfn.MAXIFS(Table3[CLOCK_OUT],Table3[VISIT_ID],Visits[[#This Row],[VISIT_ID]]))</f>
        <v/>
      </c>
      <c r="X122" s="20">
        <f>IFERROR((Visits[[#This Row],[SCH_END]]-Visits[[#This Row],[SCH_START]])*24,"")</f>
        <v/>
      </c>
      <c r="Y122" s="20">
        <f>IFERROR((Visits[[#This Row],[ACT_END]]-Visits[[#This Row],[ACT_START]])*24,"")</f>
        <v/>
      </c>
      <c r="Z122" s="37">
        <f>IFERROR(Visits[[#This Row],[INVOICE_PRICE]]*Parameters!$B$2+Parameters!$B$3,"")</f>
        <v/>
      </c>
      <c r="AA122" s="39">
        <f>IFERROR((Parameters!$B$6/Parameters!$C$6)*Visits[[#This Row],[EXP_DURATION]],"")</f>
        <v/>
      </c>
      <c r="AB122" s="39">
        <f>IFERROR((Parameters!$B$6/Parameters!$C$6)*Visits[[#This Row],[ACT_DURATION]],"")</f>
        <v/>
      </c>
      <c r="AC122" s="37">
        <f>IF(Visits[[#This Row],[VISIT_ID]]="","",Parameters!$B$7/Parameters!$C$7)</f>
        <v/>
      </c>
      <c r="AD122" s="38" t="n"/>
      <c r="AE122" s="37">
        <f t="array" ref="AE122">IFERROR(Visits[[#This Row],[EXP_DURATION]]*Table6[Average],"")</f>
        <v/>
      </c>
      <c r="AF122" s="39">
        <f>IFERROR(IF(Visits[[#This Row],[VISIT_ID]]="","",SUMIF(Table3[VISIT_ID],Visits[[#This Row],[VISIT_ID]],Table3[TOTAL_COST])),"")</f>
        <v/>
      </c>
    </row>
    <row r="123">
      <c r="A123" s="30">
        <f>IF(J_A_visits!A123="","",J_A_visits!A123)</f>
        <v/>
      </c>
      <c r="B123" s="30">
        <f t="array" ref="B123">IFERROR(VLOOKUP(Visits[[#This Row],[VISIT_ID]],J_A_visits!A:O,COLUMN(J_A_visits!B:B),0),"")</f>
        <v/>
      </c>
      <c r="C123" s="30">
        <f t="array" ref="C123">IFERROR(VLOOKUP(Visits[[#This Row],[VISIT_ID]],J_A_visits!A:O,COLUMN(J_A_visits!C:C),0),"")</f>
        <v/>
      </c>
      <c r="D123" s="30">
        <f t="array" ref="D123">IFERROR(VLOOKUP(Visits[[#This Row],[VISIT_ID]],J_A_visits!A:O,COLUMN(J_A_visits!D:D),0),"")</f>
        <v/>
      </c>
      <c r="E123" s="6">
        <f t="array" ref="E123">IFERROR(DATEVALUE(LEFT(VLOOKUP(Visits[[#This Row],[VISIT_ID]],J_A_visits!A:O,COLUMN(J_A_visits!E:E),0),10)),"")</f>
        <v/>
      </c>
      <c r="F123" s="6">
        <f>IFERROR(TEXT(Visits[[#This Row],[DATE]],"YYYY-MM"),"")</f>
        <v/>
      </c>
      <c r="G123" s="6">
        <f t="array" ref="G123">IFERROR(VLOOKUP(Visits[[#This Row],[VISIT_ID]],J_A_visits!A:P,COLUMN(J_A_visits!P:P),0),"")</f>
        <v/>
      </c>
      <c r="H123" s="6">
        <f t="array" ref="H123">IFERROR(VLOOKUP(Visits[[#This Row],[VISIT_ID]],J_A_visits!A:Q,COLUMN(J_A_visits!Q:Q),0),"")</f>
        <v/>
      </c>
      <c r="I123" s="30">
        <f t="array" ref="I123">IFERROR(VLOOKUP(Visits[[#This Row],[VISIT_ID]],J_A_visits!$A:$O,COLUMN(J_A_visits!G:G),0),"")</f>
        <v/>
      </c>
      <c r="J123" s="37">
        <f t="array" ref="J123">IFERROR(VLOOKUP(Visits[[#This Row],[VISIT_ID]],J_A_visits!$A:$O,COLUMN(J_A_visits!H:H),0),"")</f>
        <v/>
      </c>
      <c r="K123" s="30">
        <f t="array" ref="K123">IFERROR(VLOOKUP(Visits[[#This Row],[VISIT_ID]],J_A_visits!$A:$O,COLUMN(J_A_visits!I:I),0),"")</f>
        <v/>
      </c>
      <c r="L123" s="37">
        <f t="array" ref="L123">IFERROR(VLOOKUP(Visits[[#This Row],[VISIT_ID]],J_A_visits!$A:$O,COLUMN(J_A_visits!J:J),0),"")</f>
        <v/>
      </c>
      <c r="M123" s="37">
        <f t="array" ref="M123">IFERROR(VLOOKUP(Visits[[#This Row],[VISIT_ID]],J_A_visits!$A:$O,COLUMN(J_A_visits!K:K),0),"")</f>
        <v/>
      </c>
      <c r="N123" s="37">
        <f t="array" ref="N123">IFERROR(VLOOKUP(Visits[[#This Row],[VISIT_ID]],J_A_visits!$A:$O,COLUMN(J_A_visits!L:L),0),"")</f>
        <v/>
      </c>
      <c r="O123" s="37">
        <f t="array" ref="O123">IFERROR(VLOOKUP(Visits[[#This Row],[VISIT_ID]],J_A_visits!$A:$O,COLUMN(J_A_visits!M:M),0),"")</f>
        <v/>
      </c>
      <c r="P123" s="37">
        <f>IFERROR(1-(Visits[[#This Row],[QUOTE_PRICE]]/Visits[[#This Row],[INITIAL_PRICE]]),"")</f>
        <v/>
      </c>
      <c r="Q123" s="36">
        <f t="array" ref="Q123">IFERROR(VLOOKUP(Visits[[#This Row],[VISIT_ID]],J_A_visits!$A:$O,COLUMN(J_A_visits!N:N),0),"")</f>
        <v/>
      </c>
      <c r="R123" s="30">
        <f t="array" ref="R123">IFERROR(VLOOKUP(Visits[[#This Row],[VISIT_ID]],J_A_visits!$A:$O,COLUMN(J_A_visits!N:N),0),"")</f>
        <v/>
      </c>
      <c r="S123" s="30">
        <f>IF(Visits[[#This Row],[VISIT_ID]]="","",COUNTIF(Table3[VISIT_ID],Visits[[#This Row],[VISIT_ID]]))</f>
        <v/>
      </c>
      <c r="T123" s="38">
        <f t="array" ref="T123">IFERROR(TIMEVALUE(MID(VLOOKUP(Visits[[#This Row],[VISIT_ID]],J_A_visits!A:O,COLUMN(J_A_visits!E:E),0),12,8))-(7/24),"")</f>
        <v/>
      </c>
      <c r="U123" s="38">
        <f t="array" ref="U123">IFERROR(
    MOD(TIMEVALUE(MID(VLOOKUP(Visits[[#This Row],[VISIT_ID]],J_A_visits!A:O,COLUMN(J_A_visits!F:F),0),12,8)) - (7/24), 1),
"")</f>
        <v/>
      </c>
      <c r="V123" s="38">
        <f>IF(_xlfn.MINIFS(Table3[CLOCK_IN],Table3[VISIT_ID],Visits[[#This Row],[VISIT_ID]])=0,"",_xlfn.MINIFS(Table3[CLOCK_IN],Table3[VISIT_ID],Visits[[#This Row],[VISIT_ID]]))</f>
        <v/>
      </c>
      <c r="W123" s="38">
        <f>IF(_xlfn.MAXIFS(Table3[CLOCK_OUT],Table3[VISIT_ID],Visits[[#This Row],[VISIT_ID]])=0,"",_xlfn.MAXIFS(Table3[CLOCK_OUT],Table3[VISIT_ID],Visits[[#This Row],[VISIT_ID]]))</f>
        <v/>
      </c>
      <c r="X123" s="20">
        <f>IFERROR((Visits[[#This Row],[SCH_END]]-Visits[[#This Row],[SCH_START]])*24,"")</f>
        <v/>
      </c>
      <c r="Y123" s="20">
        <f>IFERROR((Visits[[#This Row],[ACT_END]]-Visits[[#This Row],[ACT_START]])*24,"")</f>
        <v/>
      </c>
      <c r="Z123" s="37">
        <f>IFERROR(Visits[[#This Row],[INVOICE_PRICE]]*Parameters!$B$2+Parameters!$B$3,"")</f>
        <v/>
      </c>
      <c r="AA123" s="39">
        <f>IFERROR((Parameters!$B$6/Parameters!$C$6)*Visits[[#This Row],[EXP_DURATION]],"")</f>
        <v/>
      </c>
      <c r="AB123" s="39">
        <f>IFERROR((Parameters!$B$6/Parameters!$C$6)*Visits[[#This Row],[ACT_DURATION]],"")</f>
        <v/>
      </c>
      <c r="AC123" s="37">
        <f>IF(Visits[[#This Row],[VISIT_ID]]="","",Parameters!$B$7/Parameters!$C$7)</f>
        <v/>
      </c>
      <c r="AD123" s="38" t="n"/>
      <c r="AE123" s="37">
        <f t="array" ref="AE123">IFERROR(Visits[[#This Row],[EXP_DURATION]]*Table6[Average],"")</f>
        <v/>
      </c>
      <c r="AF123" s="39">
        <f>IFERROR(IF(Visits[[#This Row],[VISIT_ID]]="","",SUMIF(Table3[VISIT_ID],Visits[[#This Row],[VISIT_ID]],Table3[TOTAL_COST])),"")</f>
        <v/>
      </c>
    </row>
    <row r="124">
      <c r="A124" s="30">
        <f>IF(J_A_visits!A124="","",J_A_visits!A124)</f>
        <v/>
      </c>
      <c r="B124" s="30">
        <f t="array" ref="B124">IFERROR(VLOOKUP(Visits[[#This Row],[VISIT_ID]],J_A_visits!A:O,COLUMN(J_A_visits!B:B),0),"")</f>
        <v/>
      </c>
      <c r="C124" s="30">
        <f t="array" ref="C124">IFERROR(VLOOKUP(Visits[[#This Row],[VISIT_ID]],J_A_visits!A:O,COLUMN(J_A_visits!C:C),0),"")</f>
        <v/>
      </c>
      <c r="D124" s="30">
        <f t="array" ref="D124">IFERROR(VLOOKUP(Visits[[#This Row],[VISIT_ID]],J_A_visits!A:O,COLUMN(J_A_visits!D:D),0),"")</f>
        <v/>
      </c>
      <c r="E124" s="6">
        <f t="array" ref="E124">IFERROR(DATEVALUE(LEFT(VLOOKUP(Visits[[#This Row],[VISIT_ID]],J_A_visits!A:O,COLUMN(J_A_visits!E:E),0),10)),"")</f>
        <v/>
      </c>
      <c r="F124" s="6">
        <f>IFERROR(TEXT(Visits[[#This Row],[DATE]],"YYYY-MM"),"")</f>
        <v/>
      </c>
      <c r="G124" s="6">
        <f t="array" ref="G124">IFERROR(VLOOKUP(Visits[[#This Row],[VISIT_ID]],J_A_visits!A:P,COLUMN(J_A_visits!P:P),0),"")</f>
        <v/>
      </c>
      <c r="H124" s="6">
        <f t="array" ref="H124">IFERROR(VLOOKUP(Visits[[#This Row],[VISIT_ID]],J_A_visits!A:Q,COLUMN(J_A_visits!Q:Q),0),"")</f>
        <v/>
      </c>
      <c r="I124" s="30">
        <f t="array" ref="I124">IFERROR(VLOOKUP(Visits[[#This Row],[VISIT_ID]],J_A_visits!$A:$O,COLUMN(J_A_visits!G:G),0),"")</f>
        <v/>
      </c>
      <c r="J124" s="37">
        <f t="array" ref="J124">IFERROR(VLOOKUP(Visits[[#This Row],[VISIT_ID]],J_A_visits!$A:$O,COLUMN(J_A_visits!H:H),0),"")</f>
        <v/>
      </c>
      <c r="K124" s="30">
        <f t="array" ref="K124">IFERROR(VLOOKUP(Visits[[#This Row],[VISIT_ID]],J_A_visits!$A:$O,COLUMN(J_A_visits!I:I),0),"")</f>
        <v/>
      </c>
      <c r="L124" s="37">
        <f t="array" ref="L124">IFERROR(VLOOKUP(Visits[[#This Row],[VISIT_ID]],J_A_visits!$A:$O,COLUMN(J_A_visits!J:J),0),"")</f>
        <v/>
      </c>
      <c r="M124" s="37">
        <f t="array" ref="M124">IFERROR(VLOOKUP(Visits[[#This Row],[VISIT_ID]],J_A_visits!$A:$O,COLUMN(J_A_visits!K:K),0),"")</f>
        <v/>
      </c>
      <c r="N124" s="37">
        <f t="array" ref="N124">IFERROR(VLOOKUP(Visits[[#This Row],[VISIT_ID]],J_A_visits!$A:$O,COLUMN(J_A_visits!L:L),0),"")</f>
        <v/>
      </c>
      <c r="O124" s="37">
        <f t="array" ref="O124">IFERROR(VLOOKUP(Visits[[#This Row],[VISIT_ID]],J_A_visits!$A:$O,COLUMN(J_A_visits!M:M),0),"")</f>
        <v/>
      </c>
      <c r="P124" s="37">
        <f>IFERROR(1-(Visits[[#This Row],[QUOTE_PRICE]]/Visits[[#This Row],[INITIAL_PRICE]]),"")</f>
        <v/>
      </c>
      <c r="Q124" s="36">
        <f t="array" ref="Q124">IFERROR(VLOOKUP(Visits[[#This Row],[VISIT_ID]],J_A_visits!$A:$O,COLUMN(J_A_visits!N:N),0),"")</f>
        <v/>
      </c>
      <c r="R124" s="30">
        <f t="array" ref="R124">IFERROR(VLOOKUP(Visits[[#This Row],[VISIT_ID]],J_A_visits!$A:$O,COLUMN(J_A_visits!N:N),0),"")</f>
        <v/>
      </c>
      <c r="S124" s="30">
        <f>IF(Visits[[#This Row],[VISIT_ID]]="","",COUNTIF(Table3[VISIT_ID],Visits[[#This Row],[VISIT_ID]]))</f>
        <v/>
      </c>
      <c r="T124" s="38">
        <f t="array" ref="T124">IFERROR(TIMEVALUE(MID(VLOOKUP(Visits[[#This Row],[VISIT_ID]],J_A_visits!A:O,COLUMN(J_A_visits!E:E),0),12,8))-(7/24),"")</f>
        <v/>
      </c>
      <c r="U124" s="38">
        <f t="array" ref="U124">IFERROR(
    MOD(TIMEVALUE(MID(VLOOKUP(Visits[[#This Row],[VISIT_ID]],J_A_visits!A:O,COLUMN(J_A_visits!F:F),0),12,8)) - (7/24), 1),
"")</f>
        <v/>
      </c>
      <c r="V124" s="38">
        <f>IF(_xlfn.MINIFS(Table3[CLOCK_IN],Table3[VISIT_ID],Visits[[#This Row],[VISIT_ID]])=0,"",_xlfn.MINIFS(Table3[CLOCK_IN],Table3[VISIT_ID],Visits[[#This Row],[VISIT_ID]]))</f>
        <v/>
      </c>
      <c r="W124" s="38">
        <f>IF(_xlfn.MAXIFS(Table3[CLOCK_OUT],Table3[VISIT_ID],Visits[[#This Row],[VISIT_ID]])=0,"",_xlfn.MAXIFS(Table3[CLOCK_OUT],Table3[VISIT_ID],Visits[[#This Row],[VISIT_ID]]))</f>
        <v/>
      </c>
      <c r="X124" s="20">
        <f>IFERROR((Visits[[#This Row],[SCH_END]]-Visits[[#This Row],[SCH_START]])*24,"")</f>
        <v/>
      </c>
      <c r="Y124" s="20">
        <f>IFERROR((Visits[[#This Row],[ACT_END]]-Visits[[#This Row],[ACT_START]])*24,"")</f>
        <v/>
      </c>
      <c r="Z124" s="37">
        <f>IFERROR(Visits[[#This Row],[INVOICE_PRICE]]*Parameters!$B$2+Parameters!$B$3,"")</f>
        <v/>
      </c>
      <c r="AA124" s="39">
        <f>IFERROR((Parameters!$B$6/Parameters!$C$6)*Visits[[#This Row],[EXP_DURATION]],"")</f>
        <v/>
      </c>
      <c r="AB124" s="39">
        <f>IFERROR((Parameters!$B$6/Parameters!$C$6)*Visits[[#This Row],[ACT_DURATION]],"")</f>
        <v/>
      </c>
      <c r="AC124" s="37">
        <f>IF(Visits[[#This Row],[VISIT_ID]]="","",Parameters!$B$7/Parameters!$C$7)</f>
        <v/>
      </c>
      <c r="AD124" s="38" t="n"/>
      <c r="AE124" s="37">
        <f t="array" ref="AE124">IFERROR(Visits[[#This Row],[EXP_DURATION]]*Table6[Average],"")</f>
        <v/>
      </c>
      <c r="AF124" s="39">
        <f>IFERROR(IF(Visits[[#This Row],[VISIT_ID]]="","",SUMIF(Table3[VISIT_ID],Visits[[#This Row],[VISIT_ID]],Table3[TOTAL_COST])),"")</f>
        <v/>
      </c>
    </row>
    <row r="125">
      <c r="A125" s="30">
        <f>IF(J_A_visits!A125="","",J_A_visits!A125)</f>
        <v/>
      </c>
      <c r="B125" s="30">
        <f t="array" ref="B125">IFERROR(VLOOKUP(Visits[[#This Row],[VISIT_ID]],J_A_visits!A:O,COLUMN(J_A_visits!B:B),0),"")</f>
        <v/>
      </c>
      <c r="C125" s="30">
        <f t="array" ref="C125">IFERROR(VLOOKUP(Visits[[#This Row],[VISIT_ID]],J_A_visits!A:O,COLUMN(J_A_visits!C:C),0),"")</f>
        <v/>
      </c>
      <c r="D125" s="30">
        <f t="array" ref="D125">IFERROR(VLOOKUP(Visits[[#This Row],[VISIT_ID]],J_A_visits!A:O,COLUMN(J_A_visits!D:D),0),"")</f>
        <v/>
      </c>
      <c r="E125" s="6">
        <f t="array" ref="E125">IFERROR(DATEVALUE(LEFT(VLOOKUP(Visits[[#This Row],[VISIT_ID]],J_A_visits!A:O,COLUMN(J_A_visits!E:E),0),10)),"")</f>
        <v/>
      </c>
      <c r="F125" s="6">
        <f>IFERROR(TEXT(Visits[[#This Row],[DATE]],"YYYY-MM"),"")</f>
        <v/>
      </c>
      <c r="G125" s="6">
        <f t="array" ref="G125">IFERROR(VLOOKUP(Visits[[#This Row],[VISIT_ID]],J_A_visits!A:P,COLUMN(J_A_visits!P:P),0),"")</f>
        <v/>
      </c>
      <c r="H125" s="6">
        <f t="array" ref="H125">IFERROR(VLOOKUP(Visits[[#This Row],[VISIT_ID]],J_A_visits!A:Q,COLUMN(J_A_visits!Q:Q),0),"")</f>
        <v/>
      </c>
      <c r="I125" s="30">
        <f t="array" ref="I125">IFERROR(VLOOKUP(Visits[[#This Row],[VISIT_ID]],J_A_visits!$A:$O,COLUMN(J_A_visits!G:G),0),"")</f>
        <v/>
      </c>
      <c r="J125" s="37">
        <f t="array" ref="J125">IFERROR(VLOOKUP(Visits[[#This Row],[VISIT_ID]],J_A_visits!$A:$O,COLUMN(J_A_visits!H:H),0),"")</f>
        <v/>
      </c>
      <c r="K125" s="30">
        <f t="array" ref="K125">IFERROR(VLOOKUP(Visits[[#This Row],[VISIT_ID]],J_A_visits!$A:$O,COLUMN(J_A_visits!I:I),0),"")</f>
        <v/>
      </c>
      <c r="L125" s="37">
        <f t="array" ref="L125">IFERROR(VLOOKUP(Visits[[#This Row],[VISIT_ID]],J_A_visits!$A:$O,COLUMN(J_A_visits!J:J),0),"")</f>
        <v/>
      </c>
      <c r="M125" s="37">
        <f t="array" ref="M125">IFERROR(VLOOKUP(Visits[[#This Row],[VISIT_ID]],J_A_visits!$A:$O,COLUMN(J_A_visits!K:K),0),"")</f>
        <v/>
      </c>
      <c r="N125" s="37">
        <f t="array" ref="N125">IFERROR(VLOOKUP(Visits[[#This Row],[VISIT_ID]],J_A_visits!$A:$O,COLUMN(J_A_visits!L:L),0),"")</f>
        <v/>
      </c>
      <c r="O125" s="37">
        <f t="array" ref="O125">IFERROR(VLOOKUP(Visits[[#This Row],[VISIT_ID]],J_A_visits!$A:$O,COLUMN(J_A_visits!M:M),0),"")</f>
        <v/>
      </c>
      <c r="P125" s="37">
        <f>IFERROR(1-(Visits[[#This Row],[QUOTE_PRICE]]/Visits[[#This Row],[INITIAL_PRICE]]),"")</f>
        <v/>
      </c>
      <c r="Q125" s="36">
        <f t="array" ref="Q125">IFERROR(VLOOKUP(Visits[[#This Row],[VISIT_ID]],J_A_visits!$A:$O,COLUMN(J_A_visits!N:N),0),"")</f>
        <v/>
      </c>
      <c r="R125" s="30">
        <f t="array" ref="R125">IFERROR(VLOOKUP(Visits[[#This Row],[VISIT_ID]],J_A_visits!$A:$O,COLUMN(J_A_visits!N:N),0),"")</f>
        <v/>
      </c>
      <c r="S125" s="30">
        <f>IF(Visits[[#This Row],[VISIT_ID]]="","",COUNTIF(Table3[VISIT_ID],Visits[[#This Row],[VISIT_ID]]))</f>
        <v/>
      </c>
      <c r="T125" s="38">
        <f t="array" ref="T125">IFERROR(TIMEVALUE(MID(VLOOKUP(Visits[[#This Row],[VISIT_ID]],J_A_visits!A:O,COLUMN(J_A_visits!E:E),0),12,8))-(7/24),"")</f>
        <v/>
      </c>
      <c r="U125" s="38">
        <f t="array" ref="U125">IFERROR(
    MOD(TIMEVALUE(MID(VLOOKUP(Visits[[#This Row],[VISIT_ID]],J_A_visits!A:O,COLUMN(J_A_visits!F:F),0),12,8)) - (7/24), 1),
"")</f>
        <v/>
      </c>
      <c r="V125" s="38">
        <f>IF(_xlfn.MINIFS(Table3[CLOCK_IN],Table3[VISIT_ID],Visits[[#This Row],[VISIT_ID]])=0,"",_xlfn.MINIFS(Table3[CLOCK_IN],Table3[VISIT_ID],Visits[[#This Row],[VISIT_ID]]))</f>
        <v/>
      </c>
      <c r="W125" s="38">
        <f>IF(_xlfn.MAXIFS(Table3[CLOCK_OUT],Table3[VISIT_ID],Visits[[#This Row],[VISIT_ID]])=0,"",_xlfn.MAXIFS(Table3[CLOCK_OUT],Table3[VISIT_ID],Visits[[#This Row],[VISIT_ID]]))</f>
        <v/>
      </c>
      <c r="X125" s="20">
        <f>IFERROR((Visits[[#This Row],[SCH_END]]-Visits[[#This Row],[SCH_START]])*24,"")</f>
        <v/>
      </c>
      <c r="Y125" s="20">
        <f>IFERROR((Visits[[#This Row],[ACT_END]]-Visits[[#This Row],[ACT_START]])*24,"")</f>
        <v/>
      </c>
      <c r="Z125" s="37">
        <f>IFERROR(Visits[[#This Row],[INVOICE_PRICE]]*Parameters!$B$2+Parameters!$B$3,"")</f>
        <v/>
      </c>
      <c r="AA125" s="39">
        <f>IFERROR((Parameters!$B$6/Parameters!$C$6)*Visits[[#This Row],[EXP_DURATION]],"")</f>
        <v/>
      </c>
      <c r="AB125" s="39">
        <f>IFERROR((Parameters!$B$6/Parameters!$C$6)*Visits[[#This Row],[ACT_DURATION]],"")</f>
        <v/>
      </c>
      <c r="AC125" s="37">
        <f>IF(Visits[[#This Row],[VISIT_ID]]="","",Parameters!$B$7/Parameters!$C$7)</f>
        <v/>
      </c>
      <c r="AD125" s="38" t="n"/>
      <c r="AE125" s="37">
        <f t="array" ref="AE125">IFERROR(Visits[[#This Row],[EXP_DURATION]]*Table6[Average],"")</f>
        <v/>
      </c>
      <c r="AF125" s="39">
        <f>IFERROR(IF(Visits[[#This Row],[VISIT_ID]]="","",SUMIF(Table3[VISIT_ID],Visits[[#This Row],[VISIT_ID]],Table3[TOTAL_COST])),"")</f>
        <v/>
      </c>
    </row>
    <row r="126">
      <c r="A126" s="30">
        <f>IF(J_A_visits!A126="","",J_A_visits!A126)</f>
        <v/>
      </c>
      <c r="B126" s="30">
        <f t="array" ref="B126">IFERROR(VLOOKUP(Visits[[#This Row],[VISIT_ID]],J_A_visits!A:O,COLUMN(J_A_visits!B:B),0),"")</f>
        <v/>
      </c>
      <c r="C126" s="30">
        <f t="array" ref="C126">IFERROR(VLOOKUP(Visits[[#This Row],[VISIT_ID]],J_A_visits!A:O,COLUMN(J_A_visits!C:C),0),"")</f>
        <v/>
      </c>
      <c r="D126" s="30">
        <f t="array" ref="D126">IFERROR(VLOOKUP(Visits[[#This Row],[VISIT_ID]],J_A_visits!A:O,COLUMN(J_A_visits!D:D),0),"")</f>
        <v/>
      </c>
      <c r="E126" s="6">
        <f t="array" ref="E126">IFERROR(DATEVALUE(LEFT(VLOOKUP(Visits[[#This Row],[VISIT_ID]],J_A_visits!A:O,COLUMN(J_A_visits!E:E),0),10)),"")</f>
        <v/>
      </c>
      <c r="F126" s="6">
        <f>IFERROR(TEXT(Visits[[#This Row],[DATE]],"YYYY-MM"),"")</f>
        <v/>
      </c>
      <c r="G126" s="6">
        <f t="array" ref="G126">IFERROR(VLOOKUP(Visits[[#This Row],[VISIT_ID]],J_A_visits!A:P,COLUMN(J_A_visits!P:P),0),"")</f>
        <v/>
      </c>
      <c r="H126" s="6">
        <f t="array" ref="H126">IFERROR(VLOOKUP(Visits[[#This Row],[VISIT_ID]],J_A_visits!A:Q,COLUMN(J_A_visits!Q:Q),0),"")</f>
        <v/>
      </c>
      <c r="I126" s="30">
        <f t="array" ref="I126">IFERROR(VLOOKUP(Visits[[#This Row],[VISIT_ID]],J_A_visits!$A:$O,COLUMN(J_A_visits!G:G),0),"")</f>
        <v/>
      </c>
      <c r="J126" s="37">
        <f t="array" ref="J126">IFERROR(VLOOKUP(Visits[[#This Row],[VISIT_ID]],J_A_visits!$A:$O,COLUMN(J_A_visits!H:H),0),"")</f>
        <v/>
      </c>
      <c r="K126" s="30">
        <f t="array" ref="K126">IFERROR(VLOOKUP(Visits[[#This Row],[VISIT_ID]],J_A_visits!$A:$O,COLUMN(J_A_visits!I:I),0),"")</f>
        <v/>
      </c>
      <c r="L126" s="37">
        <f t="array" ref="L126">IFERROR(VLOOKUP(Visits[[#This Row],[VISIT_ID]],J_A_visits!$A:$O,COLUMN(J_A_visits!J:J),0),"")</f>
        <v/>
      </c>
      <c r="M126" s="37">
        <f t="array" ref="M126">IFERROR(VLOOKUP(Visits[[#This Row],[VISIT_ID]],J_A_visits!$A:$O,COLUMN(J_A_visits!K:K),0),"")</f>
        <v/>
      </c>
      <c r="N126" s="37">
        <f t="array" ref="N126">IFERROR(VLOOKUP(Visits[[#This Row],[VISIT_ID]],J_A_visits!$A:$O,COLUMN(J_A_visits!L:L),0),"")</f>
        <v/>
      </c>
      <c r="O126" s="37">
        <f t="array" ref="O126">IFERROR(VLOOKUP(Visits[[#This Row],[VISIT_ID]],J_A_visits!$A:$O,COLUMN(J_A_visits!M:M),0),"")</f>
        <v/>
      </c>
      <c r="P126" s="37">
        <f>IFERROR(1-(Visits[[#This Row],[QUOTE_PRICE]]/Visits[[#This Row],[INITIAL_PRICE]]),"")</f>
        <v/>
      </c>
      <c r="Q126" s="36">
        <f t="array" ref="Q126">IFERROR(VLOOKUP(Visits[[#This Row],[VISIT_ID]],J_A_visits!$A:$O,COLUMN(J_A_visits!N:N),0),"")</f>
        <v/>
      </c>
      <c r="R126" s="30">
        <f t="array" ref="R126">IFERROR(VLOOKUP(Visits[[#This Row],[VISIT_ID]],J_A_visits!$A:$O,COLUMN(J_A_visits!N:N),0),"")</f>
        <v/>
      </c>
      <c r="S126" s="30">
        <f>IF(Visits[[#This Row],[VISIT_ID]]="","",COUNTIF(Table3[VISIT_ID],Visits[[#This Row],[VISIT_ID]]))</f>
        <v/>
      </c>
      <c r="T126" s="38">
        <f t="array" ref="T126">IFERROR(TIMEVALUE(MID(VLOOKUP(Visits[[#This Row],[VISIT_ID]],J_A_visits!A:O,COLUMN(J_A_visits!E:E),0),12,8))-(7/24),"")</f>
        <v/>
      </c>
      <c r="U126" s="38">
        <f t="array" ref="U126">IFERROR(
    MOD(TIMEVALUE(MID(VLOOKUP(Visits[[#This Row],[VISIT_ID]],J_A_visits!A:O,COLUMN(J_A_visits!F:F),0),12,8)) - (7/24), 1),
"")</f>
        <v/>
      </c>
      <c r="V126" s="38">
        <f>IF(_xlfn.MINIFS(Table3[CLOCK_IN],Table3[VISIT_ID],Visits[[#This Row],[VISIT_ID]])=0,"",_xlfn.MINIFS(Table3[CLOCK_IN],Table3[VISIT_ID],Visits[[#This Row],[VISIT_ID]]))</f>
        <v/>
      </c>
      <c r="W126" s="38">
        <f>IF(_xlfn.MAXIFS(Table3[CLOCK_OUT],Table3[VISIT_ID],Visits[[#This Row],[VISIT_ID]])=0,"",_xlfn.MAXIFS(Table3[CLOCK_OUT],Table3[VISIT_ID],Visits[[#This Row],[VISIT_ID]]))</f>
        <v/>
      </c>
      <c r="X126" s="20">
        <f>IFERROR((Visits[[#This Row],[SCH_END]]-Visits[[#This Row],[SCH_START]])*24,"")</f>
        <v/>
      </c>
      <c r="Y126" s="20">
        <f>IFERROR((Visits[[#This Row],[ACT_END]]-Visits[[#This Row],[ACT_START]])*24,"")</f>
        <v/>
      </c>
      <c r="Z126" s="37">
        <f>IFERROR(Visits[[#This Row],[INVOICE_PRICE]]*Parameters!$B$2+Parameters!$B$3,"")</f>
        <v/>
      </c>
      <c r="AA126" s="39">
        <f>IFERROR((Parameters!$B$6/Parameters!$C$6)*Visits[[#This Row],[EXP_DURATION]],"")</f>
        <v/>
      </c>
      <c r="AB126" s="39">
        <f>IFERROR((Parameters!$B$6/Parameters!$C$6)*Visits[[#This Row],[ACT_DURATION]],"")</f>
        <v/>
      </c>
      <c r="AC126" s="37">
        <f>IF(Visits[[#This Row],[VISIT_ID]]="","",Parameters!$B$7/Parameters!$C$7)</f>
        <v/>
      </c>
      <c r="AD126" s="38" t="n"/>
      <c r="AE126" s="37">
        <f t="array" ref="AE126">IFERROR(Visits[[#This Row],[EXP_DURATION]]*Table6[Average],"")</f>
        <v/>
      </c>
      <c r="AF126" s="39">
        <f>IFERROR(IF(Visits[[#This Row],[VISIT_ID]]="","",SUMIF(Table3[VISIT_ID],Visits[[#This Row],[VISIT_ID]],Table3[TOTAL_COST])),"")</f>
        <v/>
      </c>
    </row>
    <row r="127">
      <c r="A127" s="30">
        <f>IF(J_A_visits!A127="","",J_A_visits!A127)</f>
        <v/>
      </c>
      <c r="B127" s="30">
        <f t="array" ref="B127">IFERROR(VLOOKUP(Visits[[#This Row],[VISIT_ID]],J_A_visits!A:O,COLUMN(J_A_visits!B:B),0),"")</f>
        <v/>
      </c>
      <c r="C127" s="30">
        <f t="array" ref="C127">IFERROR(VLOOKUP(Visits[[#This Row],[VISIT_ID]],J_A_visits!A:O,COLUMN(J_A_visits!C:C),0),"")</f>
        <v/>
      </c>
      <c r="D127" s="30">
        <f t="array" ref="D127">IFERROR(VLOOKUP(Visits[[#This Row],[VISIT_ID]],J_A_visits!A:O,COLUMN(J_A_visits!D:D),0),"")</f>
        <v/>
      </c>
      <c r="E127" s="6">
        <f t="array" ref="E127">IFERROR(DATEVALUE(LEFT(VLOOKUP(Visits[[#This Row],[VISIT_ID]],J_A_visits!A:O,COLUMN(J_A_visits!E:E),0),10)),"")</f>
        <v/>
      </c>
      <c r="F127" s="6">
        <f>IFERROR(TEXT(Visits[[#This Row],[DATE]],"YYYY-MM"),"")</f>
        <v/>
      </c>
      <c r="G127" s="6">
        <f t="array" ref="G127">IFERROR(VLOOKUP(Visits[[#This Row],[VISIT_ID]],J_A_visits!A:P,COLUMN(J_A_visits!P:P),0),"")</f>
        <v/>
      </c>
      <c r="H127" s="6">
        <f t="array" ref="H127">IFERROR(VLOOKUP(Visits[[#This Row],[VISIT_ID]],J_A_visits!A:Q,COLUMN(J_A_visits!Q:Q),0),"")</f>
        <v/>
      </c>
      <c r="I127" s="30">
        <f t="array" ref="I127">IFERROR(VLOOKUP(Visits[[#This Row],[VISIT_ID]],J_A_visits!$A:$O,COLUMN(J_A_visits!G:G),0),"")</f>
        <v/>
      </c>
      <c r="J127" s="37">
        <f t="array" ref="J127">IFERROR(VLOOKUP(Visits[[#This Row],[VISIT_ID]],J_A_visits!$A:$O,COLUMN(J_A_visits!H:H),0),"")</f>
        <v/>
      </c>
      <c r="K127" s="30">
        <f t="array" ref="K127">IFERROR(VLOOKUP(Visits[[#This Row],[VISIT_ID]],J_A_visits!$A:$O,COLUMN(J_A_visits!I:I),0),"")</f>
        <v/>
      </c>
      <c r="L127" s="37">
        <f t="array" ref="L127">IFERROR(VLOOKUP(Visits[[#This Row],[VISIT_ID]],J_A_visits!$A:$O,COLUMN(J_A_visits!J:J),0),"")</f>
        <v/>
      </c>
      <c r="M127" s="37">
        <f t="array" ref="M127">IFERROR(VLOOKUP(Visits[[#This Row],[VISIT_ID]],J_A_visits!$A:$O,COLUMN(J_A_visits!K:K),0),"")</f>
        <v/>
      </c>
      <c r="N127" s="37">
        <f t="array" ref="N127">IFERROR(VLOOKUP(Visits[[#This Row],[VISIT_ID]],J_A_visits!$A:$O,COLUMN(J_A_visits!L:L),0),"")</f>
        <v/>
      </c>
      <c r="O127" s="37">
        <f t="array" ref="O127">IFERROR(VLOOKUP(Visits[[#This Row],[VISIT_ID]],J_A_visits!$A:$O,COLUMN(J_A_visits!M:M),0),"")</f>
        <v/>
      </c>
      <c r="P127" s="37">
        <f>IFERROR(1-(Visits[[#This Row],[QUOTE_PRICE]]/Visits[[#This Row],[INITIAL_PRICE]]),"")</f>
        <v/>
      </c>
      <c r="Q127" s="36">
        <f t="array" ref="Q127">IFERROR(VLOOKUP(Visits[[#This Row],[VISIT_ID]],J_A_visits!$A:$O,COLUMN(J_A_visits!N:N),0),"")</f>
        <v/>
      </c>
      <c r="R127" s="30">
        <f t="array" ref="R127">IFERROR(VLOOKUP(Visits[[#This Row],[VISIT_ID]],J_A_visits!$A:$O,COLUMN(J_A_visits!N:N),0),"")</f>
        <v/>
      </c>
      <c r="S127" s="30">
        <f>IF(Visits[[#This Row],[VISIT_ID]]="","",COUNTIF(Table3[VISIT_ID],Visits[[#This Row],[VISIT_ID]]))</f>
        <v/>
      </c>
      <c r="T127" s="38">
        <f t="array" ref="T127">IFERROR(TIMEVALUE(MID(VLOOKUP(Visits[[#This Row],[VISIT_ID]],J_A_visits!A:O,COLUMN(J_A_visits!E:E),0),12,8))-(7/24),"")</f>
        <v/>
      </c>
      <c r="U127" s="38">
        <f t="array" ref="U127">IFERROR(
    MOD(TIMEVALUE(MID(VLOOKUP(Visits[[#This Row],[VISIT_ID]],J_A_visits!A:O,COLUMN(J_A_visits!F:F),0),12,8)) - (7/24), 1),
"")</f>
        <v/>
      </c>
      <c r="V127" s="38">
        <f>IF(_xlfn.MINIFS(Table3[CLOCK_IN],Table3[VISIT_ID],Visits[[#This Row],[VISIT_ID]])=0,"",_xlfn.MINIFS(Table3[CLOCK_IN],Table3[VISIT_ID],Visits[[#This Row],[VISIT_ID]]))</f>
        <v/>
      </c>
      <c r="W127" s="38">
        <f>IF(_xlfn.MAXIFS(Table3[CLOCK_OUT],Table3[VISIT_ID],Visits[[#This Row],[VISIT_ID]])=0,"",_xlfn.MAXIFS(Table3[CLOCK_OUT],Table3[VISIT_ID],Visits[[#This Row],[VISIT_ID]]))</f>
        <v/>
      </c>
      <c r="X127" s="20">
        <f>IFERROR((Visits[[#This Row],[SCH_END]]-Visits[[#This Row],[SCH_START]])*24,"")</f>
        <v/>
      </c>
      <c r="Y127" s="20">
        <f>IFERROR((Visits[[#This Row],[ACT_END]]-Visits[[#This Row],[ACT_START]])*24,"")</f>
        <v/>
      </c>
      <c r="Z127" s="37">
        <f>IFERROR(Visits[[#This Row],[INVOICE_PRICE]]*Parameters!$B$2+Parameters!$B$3,"")</f>
        <v/>
      </c>
      <c r="AA127" s="39">
        <f>IFERROR((Parameters!$B$6/Parameters!$C$6)*Visits[[#This Row],[EXP_DURATION]],"")</f>
        <v/>
      </c>
      <c r="AB127" s="39">
        <f>IFERROR((Parameters!$B$6/Parameters!$C$6)*Visits[[#This Row],[ACT_DURATION]],"")</f>
        <v/>
      </c>
      <c r="AC127" s="37">
        <f>IF(Visits[[#This Row],[VISIT_ID]]="","",Parameters!$B$7/Parameters!$C$7)</f>
        <v/>
      </c>
      <c r="AD127" s="38" t="n"/>
      <c r="AE127" s="37">
        <f t="array" ref="AE127">IFERROR(Visits[[#This Row],[EXP_DURATION]]*Table6[Average],"")</f>
        <v/>
      </c>
      <c r="AF127" s="39">
        <f>IFERROR(IF(Visits[[#This Row],[VISIT_ID]]="","",SUMIF(Table3[VISIT_ID],Visits[[#This Row],[VISIT_ID]],Table3[TOTAL_COST])),"")</f>
        <v/>
      </c>
    </row>
    <row r="128">
      <c r="A128" s="30">
        <f>IF(J_A_visits!A128="","",J_A_visits!A128)</f>
        <v/>
      </c>
      <c r="B128" s="30">
        <f t="array" ref="B128">IFERROR(VLOOKUP(Visits[[#This Row],[VISIT_ID]],J_A_visits!A:O,COLUMN(J_A_visits!B:B),0),"")</f>
        <v/>
      </c>
      <c r="C128" s="30">
        <f t="array" ref="C128">IFERROR(VLOOKUP(Visits[[#This Row],[VISIT_ID]],J_A_visits!A:O,COLUMN(J_A_visits!C:C),0),"")</f>
        <v/>
      </c>
      <c r="D128" s="30">
        <f t="array" ref="D128">IFERROR(VLOOKUP(Visits[[#This Row],[VISIT_ID]],J_A_visits!A:O,COLUMN(J_A_visits!D:D),0),"")</f>
        <v/>
      </c>
      <c r="E128" s="6">
        <f t="array" ref="E128">IFERROR(DATEVALUE(LEFT(VLOOKUP(Visits[[#This Row],[VISIT_ID]],J_A_visits!A:O,COLUMN(J_A_visits!E:E),0),10)),"")</f>
        <v/>
      </c>
      <c r="F128" s="6">
        <f>IFERROR(TEXT(Visits[[#This Row],[DATE]],"YYYY-MM"),"")</f>
        <v/>
      </c>
      <c r="G128" s="6">
        <f t="array" ref="G128">IFERROR(VLOOKUP(Visits[[#This Row],[VISIT_ID]],J_A_visits!A:P,COLUMN(J_A_visits!P:P),0),"")</f>
        <v/>
      </c>
      <c r="H128" s="6">
        <f t="array" ref="H128">IFERROR(VLOOKUP(Visits[[#This Row],[VISIT_ID]],J_A_visits!A:Q,COLUMN(J_A_visits!Q:Q),0),"")</f>
        <v/>
      </c>
      <c r="I128" s="30">
        <f t="array" ref="I128">IFERROR(VLOOKUP(Visits[[#This Row],[VISIT_ID]],J_A_visits!$A:$O,COLUMN(J_A_visits!G:G),0),"")</f>
        <v/>
      </c>
      <c r="J128" s="37">
        <f t="array" ref="J128">IFERROR(VLOOKUP(Visits[[#This Row],[VISIT_ID]],J_A_visits!$A:$O,COLUMN(J_A_visits!H:H),0),"")</f>
        <v/>
      </c>
      <c r="K128" s="30">
        <f t="array" ref="K128">IFERROR(VLOOKUP(Visits[[#This Row],[VISIT_ID]],J_A_visits!$A:$O,COLUMN(J_A_visits!I:I),0),"")</f>
        <v/>
      </c>
      <c r="L128" s="37">
        <f t="array" ref="L128">IFERROR(VLOOKUP(Visits[[#This Row],[VISIT_ID]],J_A_visits!$A:$O,COLUMN(J_A_visits!J:J),0),"")</f>
        <v/>
      </c>
      <c r="M128" s="37">
        <f t="array" ref="M128">IFERROR(VLOOKUP(Visits[[#This Row],[VISIT_ID]],J_A_visits!$A:$O,COLUMN(J_A_visits!K:K),0),"")</f>
        <v/>
      </c>
      <c r="N128" s="37">
        <f t="array" ref="N128">IFERROR(VLOOKUP(Visits[[#This Row],[VISIT_ID]],J_A_visits!$A:$O,COLUMN(J_A_visits!L:L),0),"")</f>
        <v/>
      </c>
      <c r="O128" s="37">
        <f t="array" ref="O128">IFERROR(VLOOKUP(Visits[[#This Row],[VISIT_ID]],J_A_visits!$A:$O,COLUMN(J_A_visits!M:M),0),"")</f>
        <v/>
      </c>
      <c r="P128" s="37">
        <f>IFERROR(1-(Visits[[#This Row],[QUOTE_PRICE]]/Visits[[#This Row],[INITIAL_PRICE]]),"")</f>
        <v/>
      </c>
      <c r="Q128" s="36">
        <f t="array" ref="Q128">IFERROR(VLOOKUP(Visits[[#This Row],[VISIT_ID]],J_A_visits!$A:$O,COLUMN(J_A_visits!N:N),0),"")</f>
        <v/>
      </c>
      <c r="R128" s="30">
        <f t="array" ref="R128">IFERROR(VLOOKUP(Visits[[#This Row],[VISIT_ID]],J_A_visits!$A:$O,COLUMN(J_A_visits!N:N),0),"")</f>
        <v/>
      </c>
      <c r="S128" s="30">
        <f>IF(Visits[[#This Row],[VISIT_ID]]="","",COUNTIF(Table3[VISIT_ID],Visits[[#This Row],[VISIT_ID]]))</f>
        <v/>
      </c>
      <c r="T128" s="38">
        <f t="array" ref="T128">IFERROR(TIMEVALUE(MID(VLOOKUP(Visits[[#This Row],[VISIT_ID]],J_A_visits!A:O,COLUMN(J_A_visits!E:E),0),12,8))-(7/24),"")</f>
        <v/>
      </c>
      <c r="U128" s="38">
        <f t="array" ref="U128">IFERROR(
    MOD(TIMEVALUE(MID(VLOOKUP(Visits[[#This Row],[VISIT_ID]],J_A_visits!A:O,COLUMN(J_A_visits!F:F),0),12,8)) - (7/24), 1),
"")</f>
        <v/>
      </c>
      <c r="V128" s="38">
        <f>IF(_xlfn.MINIFS(Table3[CLOCK_IN],Table3[VISIT_ID],Visits[[#This Row],[VISIT_ID]])=0,"",_xlfn.MINIFS(Table3[CLOCK_IN],Table3[VISIT_ID],Visits[[#This Row],[VISIT_ID]]))</f>
        <v/>
      </c>
      <c r="W128" s="38">
        <f>IF(_xlfn.MAXIFS(Table3[CLOCK_OUT],Table3[VISIT_ID],Visits[[#This Row],[VISIT_ID]])=0,"",_xlfn.MAXIFS(Table3[CLOCK_OUT],Table3[VISIT_ID],Visits[[#This Row],[VISIT_ID]]))</f>
        <v/>
      </c>
      <c r="X128" s="20">
        <f>IFERROR((Visits[[#This Row],[SCH_END]]-Visits[[#This Row],[SCH_START]])*24,"")</f>
        <v/>
      </c>
      <c r="Y128" s="20">
        <f>IFERROR((Visits[[#This Row],[ACT_END]]-Visits[[#This Row],[ACT_START]])*24,"")</f>
        <v/>
      </c>
      <c r="Z128" s="37">
        <f>IFERROR(Visits[[#This Row],[INVOICE_PRICE]]*Parameters!$B$2+Parameters!$B$3,"")</f>
        <v/>
      </c>
      <c r="AA128" s="39">
        <f>IFERROR((Parameters!$B$6/Parameters!$C$6)*Visits[[#This Row],[EXP_DURATION]],"")</f>
        <v/>
      </c>
      <c r="AB128" s="39">
        <f>IFERROR((Parameters!$B$6/Parameters!$C$6)*Visits[[#This Row],[ACT_DURATION]],"")</f>
        <v/>
      </c>
      <c r="AC128" s="37">
        <f>IF(Visits[[#This Row],[VISIT_ID]]="","",Parameters!$B$7/Parameters!$C$7)</f>
        <v/>
      </c>
      <c r="AD128" s="38" t="n"/>
      <c r="AE128" s="37">
        <f t="array" ref="AE128">IFERROR(Visits[[#This Row],[EXP_DURATION]]*Table6[Average],"")</f>
        <v/>
      </c>
      <c r="AF128" s="39">
        <f>IFERROR(IF(Visits[[#This Row],[VISIT_ID]]="","",SUMIF(Table3[VISIT_ID],Visits[[#This Row],[VISIT_ID]],Table3[TOTAL_COST])),"")</f>
        <v/>
      </c>
    </row>
    <row r="129">
      <c r="A129" s="30">
        <f>IF(J_A_visits!A129="","",J_A_visits!A129)</f>
        <v/>
      </c>
      <c r="B129" s="30">
        <f t="array" ref="B129">IFERROR(VLOOKUP(Visits[[#This Row],[VISIT_ID]],J_A_visits!A:O,COLUMN(J_A_visits!B:B),0),"")</f>
        <v/>
      </c>
      <c r="C129" s="30">
        <f t="array" ref="C129">IFERROR(VLOOKUP(Visits[[#This Row],[VISIT_ID]],J_A_visits!A:O,COLUMN(J_A_visits!C:C),0),"")</f>
        <v/>
      </c>
      <c r="D129" s="30">
        <f t="array" ref="D129">IFERROR(VLOOKUP(Visits[[#This Row],[VISIT_ID]],J_A_visits!A:O,COLUMN(J_A_visits!D:D),0),"")</f>
        <v/>
      </c>
      <c r="E129" s="6">
        <f t="array" ref="E129">IFERROR(DATEVALUE(LEFT(VLOOKUP(Visits[[#This Row],[VISIT_ID]],J_A_visits!A:O,COLUMN(J_A_visits!E:E),0),10)),"")</f>
        <v/>
      </c>
      <c r="F129" s="6">
        <f>IFERROR(TEXT(Visits[[#This Row],[DATE]],"YYYY-MM"),"")</f>
        <v/>
      </c>
      <c r="G129" s="6">
        <f t="array" ref="G129">IFERROR(VLOOKUP(Visits[[#This Row],[VISIT_ID]],J_A_visits!A:P,COLUMN(J_A_visits!P:P),0),"")</f>
        <v/>
      </c>
      <c r="H129" s="6">
        <f t="array" ref="H129">IFERROR(VLOOKUP(Visits[[#This Row],[VISIT_ID]],J_A_visits!A:Q,COLUMN(J_A_visits!Q:Q),0),"")</f>
        <v/>
      </c>
      <c r="I129" s="30">
        <f t="array" ref="I129">IFERROR(VLOOKUP(Visits[[#This Row],[VISIT_ID]],J_A_visits!$A:$O,COLUMN(J_A_visits!G:G),0),"")</f>
        <v/>
      </c>
      <c r="J129" s="37">
        <f t="array" ref="J129">IFERROR(VLOOKUP(Visits[[#This Row],[VISIT_ID]],J_A_visits!$A:$O,COLUMN(J_A_visits!H:H),0),"")</f>
        <v/>
      </c>
      <c r="K129" s="30">
        <f t="array" ref="K129">IFERROR(VLOOKUP(Visits[[#This Row],[VISIT_ID]],J_A_visits!$A:$O,COLUMN(J_A_visits!I:I),0),"")</f>
        <v/>
      </c>
      <c r="L129" s="37">
        <f t="array" ref="L129">IFERROR(VLOOKUP(Visits[[#This Row],[VISIT_ID]],J_A_visits!$A:$O,COLUMN(J_A_visits!J:J),0),"")</f>
        <v/>
      </c>
      <c r="M129" s="37">
        <f t="array" ref="M129">IFERROR(VLOOKUP(Visits[[#This Row],[VISIT_ID]],J_A_visits!$A:$O,COLUMN(J_A_visits!K:K),0),"")</f>
        <v/>
      </c>
      <c r="N129" s="37">
        <f t="array" ref="N129">IFERROR(VLOOKUP(Visits[[#This Row],[VISIT_ID]],J_A_visits!$A:$O,COLUMN(J_A_visits!L:L),0),"")</f>
        <v/>
      </c>
      <c r="O129" s="37">
        <f t="array" ref="O129">IFERROR(VLOOKUP(Visits[[#This Row],[VISIT_ID]],J_A_visits!$A:$O,COLUMN(J_A_visits!M:M),0),"")</f>
        <v/>
      </c>
      <c r="P129" s="37">
        <f>IFERROR(1-(Visits[[#This Row],[QUOTE_PRICE]]/Visits[[#This Row],[INITIAL_PRICE]]),"")</f>
        <v/>
      </c>
      <c r="Q129" s="36">
        <f t="array" ref="Q129">IFERROR(VLOOKUP(Visits[[#This Row],[VISIT_ID]],J_A_visits!$A:$O,COLUMN(J_A_visits!N:N),0),"")</f>
        <v/>
      </c>
      <c r="R129" s="30">
        <f t="array" ref="R129">IFERROR(VLOOKUP(Visits[[#This Row],[VISIT_ID]],J_A_visits!$A:$O,COLUMN(J_A_visits!N:N),0),"")</f>
        <v/>
      </c>
      <c r="S129" s="30">
        <f>IF(Visits[[#This Row],[VISIT_ID]]="","",COUNTIF(Table3[VISIT_ID],Visits[[#This Row],[VISIT_ID]]))</f>
        <v/>
      </c>
      <c r="T129" s="38">
        <f t="array" ref="T129">IFERROR(TIMEVALUE(MID(VLOOKUP(Visits[[#This Row],[VISIT_ID]],J_A_visits!A:O,COLUMN(J_A_visits!E:E),0),12,8))-(7/24),"")</f>
        <v/>
      </c>
      <c r="U129" s="38">
        <f t="array" ref="U129">IFERROR(
    MOD(TIMEVALUE(MID(VLOOKUP(Visits[[#This Row],[VISIT_ID]],J_A_visits!A:O,COLUMN(J_A_visits!F:F),0),12,8)) - (7/24), 1),
"")</f>
        <v/>
      </c>
      <c r="V129" s="38">
        <f>IF(_xlfn.MINIFS(Table3[CLOCK_IN],Table3[VISIT_ID],Visits[[#This Row],[VISIT_ID]])=0,"",_xlfn.MINIFS(Table3[CLOCK_IN],Table3[VISIT_ID],Visits[[#This Row],[VISIT_ID]]))</f>
        <v/>
      </c>
      <c r="W129" s="38">
        <f>IF(_xlfn.MAXIFS(Table3[CLOCK_OUT],Table3[VISIT_ID],Visits[[#This Row],[VISIT_ID]])=0,"",_xlfn.MAXIFS(Table3[CLOCK_OUT],Table3[VISIT_ID],Visits[[#This Row],[VISIT_ID]]))</f>
        <v/>
      </c>
      <c r="X129" s="20">
        <f>IFERROR((Visits[[#This Row],[SCH_END]]-Visits[[#This Row],[SCH_START]])*24,"")</f>
        <v/>
      </c>
      <c r="Y129" s="20">
        <f>IFERROR((Visits[[#This Row],[ACT_END]]-Visits[[#This Row],[ACT_START]])*24,"")</f>
        <v/>
      </c>
      <c r="Z129" s="37">
        <f>IFERROR(Visits[[#This Row],[INVOICE_PRICE]]*Parameters!$B$2+Parameters!$B$3,"")</f>
        <v/>
      </c>
      <c r="AA129" s="39">
        <f>IFERROR((Parameters!$B$6/Parameters!$C$6)*Visits[[#This Row],[EXP_DURATION]],"")</f>
        <v/>
      </c>
      <c r="AB129" s="39">
        <f>IFERROR((Parameters!$B$6/Parameters!$C$6)*Visits[[#This Row],[ACT_DURATION]],"")</f>
        <v/>
      </c>
      <c r="AC129" s="37">
        <f>IF(Visits[[#This Row],[VISIT_ID]]="","",Parameters!$B$7/Parameters!$C$7)</f>
        <v/>
      </c>
      <c r="AD129" s="38" t="n"/>
      <c r="AE129" s="37">
        <f t="array" ref="AE129">IFERROR(Visits[[#This Row],[EXP_DURATION]]*Table6[Average],"")</f>
        <v/>
      </c>
      <c r="AF129" s="39">
        <f>IFERROR(IF(Visits[[#This Row],[VISIT_ID]]="","",SUMIF(Table3[VISIT_ID],Visits[[#This Row],[VISIT_ID]],Table3[TOTAL_COST])),"")</f>
        <v/>
      </c>
    </row>
    <row r="130">
      <c r="A130" s="30">
        <f>IF(J_A_visits!A130="","",J_A_visits!A130)</f>
        <v/>
      </c>
      <c r="B130" s="30">
        <f t="array" ref="B130">IFERROR(VLOOKUP(Visits[[#This Row],[VISIT_ID]],J_A_visits!A:O,COLUMN(J_A_visits!B:B),0),"")</f>
        <v/>
      </c>
      <c r="C130" s="30">
        <f t="array" ref="C130">IFERROR(VLOOKUP(Visits[[#This Row],[VISIT_ID]],J_A_visits!A:O,COLUMN(J_A_visits!C:C),0),"")</f>
        <v/>
      </c>
      <c r="D130" s="30">
        <f t="array" ref="D130">IFERROR(VLOOKUP(Visits[[#This Row],[VISIT_ID]],J_A_visits!A:O,COLUMN(J_A_visits!D:D),0),"")</f>
        <v/>
      </c>
      <c r="E130" s="6">
        <f t="array" ref="E130">IFERROR(DATEVALUE(LEFT(VLOOKUP(Visits[[#This Row],[VISIT_ID]],J_A_visits!A:O,COLUMN(J_A_visits!E:E),0),10)),"")</f>
        <v/>
      </c>
      <c r="F130" s="6">
        <f>IFERROR(TEXT(Visits[[#This Row],[DATE]],"YYYY-MM"),"")</f>
        <v/>
      </c>
      <c r="G130" s="6">
        <f t="array" ref="G130">IFERROR(VLOOKUP(Visits[[#This Row],[VISIT_ID]],J_A_visits!A:P,COLUMN(J_A_visits!P:P),0),"")</f>
        <v/>
      </c>
      <c r="H130" s="6">
        <f t="array" ref="H130">IFERROR(VLOOKUP(Visits[[#This Row],[VISIT_ID]],J_A_visits!A:Q,COLUMN(J_A_visits!Q:Q),0),"")</f>
        <v/>
      </c>
      <c r="I130" s="30">
        <f t="array" ref="I130">IFERROR(VLOOKUP(Visits[[#This Row],[VISIT_ID]],J_A_visits!$A:$O,COLUMN(J_A_visits!G:G),0),"")</f>
        <v/>
      </c>
      <c r="J130" s="37">
        <f t="array" ref="J130">IFERROR(VLOOKUP(Visits[[#This Row],[VISIT_ID]],J_A_visits!$A:$O,COLUMN(J_A_visits!H:H),0),"")</f>
        <v/>
      </c>
      <c r="K130" s="30">
        <f t="array" ref="K130">IFERROR(VLOOKUP(Visits[[#This Row],[VISIT_ID]],J_A_visits!$A:$O,COLUMN(J_A_visits!I:I),0),"")</f>
        <v/>
      </c>
      <c r="L130" s="37">
        <f t="array" ref="L130">IFERROR(VLOOKUP(Visits[[#This Row],[VISIT_ID]],J_A_visits!$A:$O,COLUMN(J_A_visits!J:J),0),"")</f>
        <v/>
      </c>
      <c r="M130" s="37">
        <f t="array" ref="M130">IFERROR(VLOOKUP(Visits[[#This Row],[VISIT_ID]],J_A_visits!$A:$O,COLUMN(J_A_visits!K:K),0),"")</f>
        <v/>
      </c>
      <c r="N130" s="37">
        <f t="array" ref="N130">IFERROR(VLOOKUP(Visits[[#This Row],[VISIT_ID]],J_A_visits!$A:$O,COLUMN(J_A_visits!L:L),0),"")</f>
        <v/>
      </c>
      <c r="O130" s="37">
        <f t="array" ref="O130">IFERROR(VLOOKUP(Visits[[#This Row],[VISIT_ID]],J_A_visits!$A:$O,COLUMN(J_A_visits!M:M),0),"")</f>
        <v/>
      </c>
      <c r="P130" s="37">
        <f>IFERROR(1-(Visits[[#This Row],[QUOTE_PRICE]]/Visits[[#This Row],[INITIAL_PRICE]]),"")</f>
        <v/>
      </c>
      <c r="Q130" s="36">
        <f t="array" ref="Q130">IFERROR(VLOOKUP(Visits[[#This Row],[VISIT_ID]],J_A_visits!$A:$O,COLUMN(J_A_visits!N:N),0),"")</f>
        <v/>
      </c>
      <c r="R130" s="30">
        <f t="array" ref="R130">IFERROR(VLOOKUP(Visits[[#This Row],[VISIT_ID]],J_A_visits!$A:$O,COLUMN(J_A_visits!N:N),0),"")</f>
        <v/>
      </c>
      <c r="S130" s="30">
        <f>IF(Visits[[#This Row],[VISIT_ID]]="","",COUNTIF(Table3[VISIT_ID],Visits[[#This Row],[VISIT_ID]]))</f>
        <v/>
      </c>
      <c r="T130" s="38">
        <f t="array" ref="T130">IFERROR(TIMEVALUE(MID(VLOOKUP(Visits[[#This Row],[VISIT_ID]],J_A_visits!A:O,COLUMN(J_A_visits!E:E),0),12,8))-(7/24),"")</f>
        <v/>
      </c>
      <c r="U130" s="38">
        <f t="array" ref="U130">IFERROR(
    MOD(TIMEVALUE(MID(VLOOKUP(Visits[[#This Row],[VISIT_ID]],J_A_visits!A:O,COLUMN(J_A_visits!F:F),0),12,8)) - (7/24), 1),
"")</f>
        <v/>
      </c>
      <c r="V130" s="38">
        <f>IF(_xlfn.MINIFS(Table3[CLOCK_IN],Table3[VISIT_ID],Visits[[#This Row],[VISIT_ID]])=0,"",_xlfn.MINIFS(Table3[CLOCK_IN],Table3[VISIT_ID],Visits[[#This Row],[VISIT_ID]]))</f>
        <v/>
      </c>
      <c r="W130" s="38">
        <f>IF(_xlfn.MAXIFS(Table3[CLOCK_OUT],Table3[VISIT_ID],Visits[[#This Row],[VISIT_ID]])=0,"",_xlfn.MAXIFS(Table3[CLOCK_OUT],Table3[VISIT_ID],Visits[[#This Row],[VISIT_ID]]))</f>
        <v/>
      </c>
      <c r="X130" s="20">
        <f>IFERROR((Visits[[#This Row],[SCH_END]]-Visits[[#This Row],[SCH_START]])*24,"")</f>
        <v/>
      </c>
      <c r="Y130" s="20">
        <f>IFERROR((Visits[[#This Row],[ACT_END]]-Visits[[#This Row],[ACT_START]])*24,"")</f>
        <v/>
      </c>
      <c r="Z130" s="37">
        <f>IFERROR(Visits[[#This Row],[INVOICE_PRICE]]*Parameters!$B$2+Parameters!$B$3,"")</f>
        <v/>
      </c>
      <c r="AA130" s="39">
        <f>IFERROR((Parameters!$B$6/Parameters!$C$6)*Visits[[#This Row],[EXP_DURATION]],"")</f>
        <v/>
      </c>
      <c r="AB130" s="39">
        <f>IFERROR((Parameters!$B$6/Parameters!$C$6)*Visits[[#This Row],[ACT_DURATION]],"")</f>
        <v/>
      </c>
      <c r="AC130" s="37">
        <f>IF(Visits[[#This Row],[VISIT_ID]]="","",Parameters!$B$7/Parameters!$C$7)</f>
        <v/>
      </c>
      <c r="AD130" s="38" t="n"/>
      <c r="AE130" s="37">
        <f t="array" ref="AE130">IFERROR(Visits[[#This Row],[EXP_DURATION]]*Table6[Average],"")</f>
        <v/>
      </c>
      <c r="AF130" s="39">
        <f>IFERROR(IF(Visits[[#This Row],[VISIT_ID]]="","",SUMIF(Table3[VISIT_ID],Visits[[#This Row],[VISIT_ID]],Table3[TOTAL_COST])),"")</f>
        <v/>
      </c>
    </row>
    <row r="131">
      <c r="A131" s="30">
        <f>IF(J_A_visits!A131="","",J_A_visits!A131)</f>
        <v/>
      </c>
      <c r="B131" s="30">
        <f t="array" ref="B131">IFERROR(VLOOKUP(Visits[[#This Row],[VISIT_ID]],J_A_visits!A:O,COLUMN(J_A_visits!B:B),0),"")</f>
        <v/>
      </c>
      <c r="C131" s="30">
        <f t="array" ref="C131">IFERROR(VLOOKUP(Visits[[#This Row],[VISIT_ID]],J_A_visits!A:O,COLUMN(J_A_visits!C:C),0),"")</f>
        <v/>
      </c>
      <c r="D131" s="30">
        <f t="array" ref="D131">IFERROR(VLOOKUP(Visits[[#This Row],[VISIT_ID]],J_A_visits!A:O,COLUMN(J_A_visits!D:D),0),"")</f>
        <v/>
      </c>
      <c r="E131" s="6">
        <f t="array" ref="E131">IFERROR(DATEVALUE(LEFT(VLOOKUP(Visits[[#This Row],[VISIT_ID]],J_A_visits!A:O,COLUMN(J_A_visits!E:E),0),10)),"")</f>
        <v/>
      </c>
      <c r="F131" s="6">
        <f>IFERROR(TEXT(Visits[[#This Row],[DATE]],"YYYY-MM"),"")</f>
        <v/>
      </c>
      <c r="G131" s="6">
        <f t="array" ref="G131">IFERROR(VLOOKUP(Visits[[#This Row],[VISIT_ID]],J_A_visits!A:P,COLUMN(J_A_visits!P:P),0),"")</f>
        <v/>
      </c>
      <c r="H131" s="6">
        <f t="array" ref="H131">IFERROR(VLOOKUP(Visits[[#This Row],[VISIT_ID]],J_A_visits!A:Q,COLUMN(J_A_visits!Q:Q),0),"")</f>
        <v/>
      </c>
      <c r="I131" s="30">
        <f t="array" ref="I131">IFERROR(VLOOKUP(Visits[[#This Row],[VISIT_ID]],J_A_visits!$A:$O,COLUMN(J_A_visits!G:G),0),"")</f>
        <v/>
      </c>
      <c r="J131" s="37">
        <f t="array" ref="J131">IFERROR(VLOOKUP(Visits[[#This Row],[VISIT_ID]],J_A_visits!$A:$O,COLUMN(J_A_visits!H:H),0),"")</f>
        <v/>
      </c>
      <c r="K131" s="30">
        <f t="array" ref="K131">IFERROR(VLOOKUP(Visits[[#This Row],[VISIT_ID]],J_A_visits!$A:$O,COLUMN(J_A_visits!I:I),0),"")</f>
        <v/>
      </c>
      <c r="L131" s="37">
        <f t="array" ref="L131">IFERROR(VLOOKUP(Visits[[#This Row],[VISIT_ID]],J_A_visits!$A:$O,COLUMN(J_A_visits!J:J),0),"")</f>
        <v/>
      </c>
      <c r="M131" s="37">
        <f t="array" ref="M131">IFERROR(VLOOKUP(Visits[[#This Row],[VISIT_ID]],J_A_visits!$A:$O,COLUMN(J_A_visits!K:K),0),"")</f>
        <v/>
      </c>
      <c r="N131" s="37">
        <f t="array" ref="N131">IFERROR(VLOOKUP(Visits[[#This Row],[VISIT_ID]],J_A_visits!$A:$O,COLUMN(J_A_visits!L:L),0),"")</f>
        <v/>
      </c>
      <c r="O131" s="37">
        <f t="array" ref="O131">IFERROR(VLOOKUP(Visits[[#This Row],[VISIT_ID]],J_A_visits!$A:$O,COLUMN(J_A_visits!M:M),0),"")</f>
        <v/>
      </c>
      <c r="P131" s="37">
        <f>IFERROR(1-(Visits[[#This Row],[QUOTE_PRICE]]/Visits[[#This Row],[INITIAL_PRICE]]),"")</f>
        <v/>
      </c>
      <c r="Q131" s="36">
        <f t="array" ref="Q131">IFERROR(VLOOKUP(Visits[[#This Row],[VISIT_ID]],J_A_visits!$A:$O,COLUMN(J_A_visits!N:N),0),"")</f>
        <v/>
      </c>
      <c r="R131" s="30">
        <f t="array" ref="R131">IFERROR(VLOOKUP(Visits[[#This Row],[VISIT_ID]],J_A_visits!$A:$O,COLUMN(J_A_visits!N:N),0),"")</f>
        <v/>
      </c>
      <c r="S131" s="30">
        <f>IF(Visits[[#This Row],[VISIT_ID]]="","",COUNTIF(Table3[VISIT_ID],Visits[[#This Row],[VISIT_ID]]))</f>
        <v/>
      </c>
      <c r="T131" s="38">
        <f t="array" ref="T131">IFERROR(TIMEVALUE(MID(VLOOKUP(Visits[[#This Row],[VISIT_ID]],J_A_visits!A:O,COLUMN(J_A_visits!E:E),0),12,8))-(7/24),"")</f>
        <v/>
      </c>
      <c r="U131" s="38">
        <f t="array" ref="U131">IFERROR(
    MOD(TIMEVALUE(MID(VLOOKUP(Visits[[#This Row],[VISIT_ID]],J_A_visits!A:O,COLUMN(J_A_visits!F:F),0),12,8)) - (7/24), 1),
"")</f>
        <v/>
      </c>
      <c r="V131" s="38">
        <f>IF(_xlfn.MINIFS(Table3[CLOCK_IN],Table3[VISIT_ID],Visits[[#This Row],[VISIT_ID]])=0,"",_xlfn.MINIFS(Table3[CLOCK_IN],Table3[VISIT_ID],Visits[[#This Row],[VISIT_ID]]))</f>
        <v/>
      </c>
      <c r="W131" s="38">
        <f>IF(_xlfn.MAXIFS(Table3[CLOCK_OUT],Table3[VISIT_ID],Visits[[#This Row],[VISIT_ID]])=0,"",_xlfn.MAXIFS(Table3[CLOCK_OUT],Table3[VISIT_ID],Visits[[#This Row],[VISIT_ID]]))</f>
        <v/>
      </c>
      <c r="X131" s="20">
        <f>IFERROR((Visits[[#This Row],[SCH_END]]-Visits[[#This Row],[SCH_START]])*24,"")</f>
        <v/>
      </c>
      <c r="Y131" s="20">
        <f>IFERROR((Visits[[#This Row],[ACT_END]]-Visits[[#This Row],[ACT_START]])*24,"")</f>
        <v/>
      </c>
      <c r="Z131" s="37">
        <f>IFERROR(Visits[[#This Row],[INVOICE_PRICE]]*Parameters!$B$2+Parameters!$B$3,"")</f>
        <v/>
      </c>
      <c r="AA131" s="39">
        <f>IFERROR((Parameters!$B$6/Parameters!$C$6)*Visits[[#This Row],[EXP_DURATION]],"")</f>
        <v/>
      </c>
      <c r="AB131" s="39">
        <f>IFERROR((Parameters!$B$6/Parameters!$C$6)*Visits[[#This Row],[ACT_DURATION]],"")</f>
        <v/>
      </c>
      <c r="AC131" s="37">
        <f>IF(Visits[[#This Row],[VISIT_ID]]="","",Parameters!$B$7/Parameters!$C$7)</f>
        <v/>
      </c>
      <c r="AD131" s="38" t="n"/>
      <c r="AE131" s="37">
        <f t="array" ref="AE131">IFERROR(Visits[[#This Row],[EXP_DURATION]]*Table6[Average],"")</f>
        <v/>
      </c>
      <c r="AF131" s="39">
        <f>IFERROR(IF(Visits[[#This Row],[VISIT_ID]]="","",SUMIF(Table3[VISIT_ID],Visits[[#This Row],[VISIT_ID]],Table3[TOTAL_COST])),"")</f>
        <v/>
      </c>
    </row>
    <row r="132">
      <c r="A132" s="30">
        <f>IF(J_A_visits!A132="","",J_A_visits!A132)</f>
        <v/>
      </c>
      <c r="B132" s="30">
        <f t="array" ref="B132">IFERROR(VLOOKUP(Visits[[#This Row],[VISIT_ID]],J_A_visits!A:O,COLUMN(J_A_visits!B:B),0),"")</f>
        <v/>
      </c>
      <c r="C132" s="30">
        <f t="array" ref="C132">IFERROR(VLOOKUP(Visits[[#This Row],[VISIT_ID]],J_A_visits!A:O,COLUMN(J_A_visits!C:C),0),"")</f>
        <v/>
      </c>
      <c r="D132" s="30">
        <f t="array" ref="D132">IFERROR(VLOOKUP(Visits[[#This Row],[VISIT_ID]],J_A_visits!A:O,COLUMN(J_A_visits!D:D),0),"")</f>
        <v/>
      </c>
      <c r="E132" s="6">
        <f t="array" ref="E132">IFERROR(DATEVALUE(LEFT(VLOOKUP(Visits[[#This Row],[VISIT_ID]],J_A_visits!A:O,COLUMN(J_A_visits!E:E),0),10)),"")</f>
        <v/>
      </c>
      <c r="F132" s="6">
        <f>IFERROR(TEXT(Visits[[#This Row],[DATE]],"YYYY-MM"),"")</f>
        <v/>
      </c>
      <c r="G132" s="6">
        <f t="array" ref="G132">IFERROR(VLOOKUP(Visits[[#This Row],[VISIT_ID]],J_A_visits!A:P,COLUMN(J_A_visits!P:P),0),"")</f>
        <v/>
      </c>
      <c r="H132" s="6">
        <f t="array" ref="H132">IFERROR(VLOOKUP(Visits[[#This Row],[VISIT_ID]],J_A_visits!A:Q,COLUMN(J_A_visits!Q:Q),0),"")</f>
        <v/>
      </c>
      <c r="I132" s="30">
        <f t="array" ref="I132">IFERROR(VLOOKUP(Visits[[#This Row],[VISIT_ID]],J_A_visits!$A:$O,COLUMN(J_A_visits!G:G),0),"")</f>
        <v/>
      </c>
      <c r="J132" s="37">
        <f t="array" ref="J132">IFERROR(VLOOKUP(Visits[[#This Row],[VISIT_ID]],J_A_visits!$A:$O,COLUMN(J_A_visits!H:H),0),"")</f>
        <v/>
      </c>
      <c r="K132" s="30">
        <f t="array" ref="K132">IFERROR(VLOOKUP(Visits[[#This Row],[VISIT_ID]],J_A_visits!$A:$O,COLUMN(J_A_visits!I:I),0),"")</f>
        <v/>
      </c>
      <c r="L132" s="37">
        <f t="array" ref="L132">IFERROR(VLOOKUP(Visits[[#This Row],[VISIT_ID]],J_A_visits!$A:$O,COLUMN(J_A_visits!J:J),0),"")</f>
        <v/>
      </c>
      <c r="M132" s="37">
        <f t="array" ref="M132">IFERROR(VLOOKUP(Visits[[#This Row],[VISIT_ID]],J_A_visits!$A:$O,COLUMN(J_A_visits!K:K),0),"")</f>
        <v/>
      </c>
      <c r="N132" s="37">
        <f t="array" ref="N132">IFERROR(VLOOKUP(Visits[[#This Row],[VISIT_ID]],J_A_visits!$A:$O,COLUMN(J_A_visits!L:L),0),"")</f>
        <v/>
      </c>
      <c r="O132" s="37">
        <f t="array" ref="O132">IFERROR(VLOOKUP(Visits[[#This Row],[VISIT_ID]],J_A_visits!$A:$O,COLUMN(J_A_visits!M:M),0),"")</f>
        <v/>
      </c>
      <c r="P132" s="37">
        <f>IFERROR(1-(Visits[[#This Row],[QUOTE_PRICE]]/Visits[[#This Row],[INITIAL_PRICE]]),"")</f>
        <v/>
      </c>
      <c r="Q132" s="36">
        <f t="array" ref="Q132">IFERROR(VLOOKUP(Visits[[#This Row],[VISIT_ID]],J_A_visits!$A:$O,COLUMN(J_A_visits!N:N),0),"")</f>
        <v/>
      </c>
      <c r="R132" s="30">
        <f t="array" ref="R132">IFERROR(VLOOKUP(Visits[[#This Row],[VISIT_ID]],J_A_visits!$A:$O,COLUMN(J_A_visits!N:N),0),"")</f>
        <v/>
      </c>
      <c r="S132" s="30">
        <f>IF(Visits[[#This Row],[VISIT_ID]]="","",COUNTIF(Table3[VISIT_ID],Visits[[#This Row],[VISIT_ID]]))</f>
        <v/>
      </c>
      <c r="T132" s="38">
        <f t="array" ref="T132">IFERROR(TIMEVALUE(MID(VLOOKUP(Visits[[#This Row],[VISIT_ID]],J_A_visits!A:O,COLUMN(J_A_visits!E:E),0),12,8))-(7/24),"")</f>
        <v/>
      </c>
      <c r="U132" s="38">
        <f t="array" ref="U132">IFERROR(
    MOD(TIMEVALUE(MID(VLOOKUP(Visits[[#This Row],[VISIT_ID]],J_A_visits!A:O,COLUMN(J_A_visits!F:F),0),12,8)) - (7/24), 1),
"")</f>
        <v/>
      </c>
      <c r="V132" s="38">
        <f>IF(_xlfn.MINIFS(Table3[CLOCK_IN],Table3[VISIT_ID],Visits[[#This Row],[VISIT_ID]])=0,"",_xlfn.MINIFS(Table3[CLOCK_IN],Table3[VISIT_ID],Visits[[#This Row],[VISIT_ID]]))</f>
        <v/>
      </c>
      <c r="W132" s="38">
        <f>IF(_xlfn.MAXIFS(Table3[CLOCK_OUT],Table3[VISIT_ID],Visits[[#This Row],[VISIT_ID]])=0,"",_xlfn.MAXIFS(Table3[CLOCK_OUT],Table3[VISIT_ID],Visits[[#This Row],[VISIT_ID]]))</f>
        <v/>
      </c>
      <c r="X132" s="20">
        <f>IFERROR((Visits[[#This Row],[SCH_END]]-Visits[[#This Row],[SCH_START]])*24,"")</f>
        <v/>
      </c>
      <c r="Y132" s="20">
        <f>IFERROR((Visits[[#This Row],[ACT_END]]-Visits[[#This Row],[ACT_START]])*24,"")</f>
        <v/>
      </c>
      <c r="Z132" s="37">
        <f>IFERROR(Visits[[#This Row],[INVOICE_PRICE]]*Parameters!$B$2+Parameters!$B$3,"")</f>
        <v/>
      </c>
      <c r="AA132" s="39">
        <f>IFERROR((Parameters!$B$6/Parameters!$C$6)*Visits[[#This Row],[EXP_DURATION]],"")</f>
        <v/>
      </c>
      <c r="AB132" s="39">
        <f>IFERROR((Parameters!$B$6/Parameters!$C$6)*Visits[[#This Row],[ACT_DURATION]],"")</f>
        <v/>
      </c>
      <c r="AC132" s="37">
        <f>IF(Visits[[#This Row],[VISIT_ID]]="","",Parameters!$B$7/Parameters!$C$7)</f>
        <v/>
      </c>
      <c r="AD132" s="38" t="n"/>
      <c r="AE132" s="37">
        <f t="array" ref="AE132">IFERROR(Visits[[#This Row],[EXP_DURATION]]*Table6[Average],"")</f>
        <v/>
      </c>
      <c r="AF132" s="39">
        <f>IFERROR(IF(Visits[[#This Row],[VISIT_ID]]="","",SUMIF(Table3[VISIT_ID],Visits[[#This Row],[VISIT_ID]],Table3[TOTAL_COST])),"")</f>
        <v/>
      </c>
    </row>
    <row r="133">
      <c r="A133" s="30">
        <f>IF(J_A_visits!A133="","",J_A_visits!A133)</f>
        <v/>
      </c>
      <c r="B133" s="30">
        <f t="array" ref="B133">IFERROR(VLOOKUP(Visits[[#This Row],[VISIT_ID]],J_A_visits!A:O,COLUMN(J_A_visits!B:B),0),"")</f>
        <v/>
      </c>
      <c r="C133" s="30">
        <f t="array" ref="C133">IFERROR(VLOOKUP(Visits[[#This Row],[VISIT_ID]],J_A_visits!A:O,COLUMN(J_A_visits!C:C),0),"")</f>
        <v/>
      </c>
      <c r="D133" s="30">
        <f t="array" ref="D133">IFERROR(VLOOKUP(Visits[[#This Row],[VISIT_ID]],J_A_visits!A:O,COLUMN(J_A_visits!D:D),0),"")</f>
        <v/>
      </c>
      <c r="E133" s="6">
        <f t="array" ref="E133">IFERROR(DATEVALUE(LEFT(VLOOKUP(Visits[[#This Row],[VISIT_ID]],J_A_visits!A:O,COLUMN(J_A_visits!E:E),0),10)),"")</f>
        <v/>
      </c>
      <c r="F133" s="6">
        <f>IFERROR(TEXT(Visits[[#This Row],[DATE]],"YYYY-MM"),"")</f>
        <v/>
      </c>
      <c r="G133" s="6">
        <f t="array" ref="G133">IFERROR(VLOOKUP(Visits[[#This Row],[VISIT_ID]],J_A_visits!A:P,COLUMN(J_A_visits!P:P),0),"")</f>
        <v/>
      </c>
      <c r="H133" s="6">
        <f t="array" ref="H133">IFERROR(VLOOKUP(Visits[[#This Row],[VISIT_ID]],J_A_visits!A:Q,COLUMN(J_A_visits!Q:Q),0),"")</f>
        <v/>
      </c>
      <c r="I133" s="30">
        <f t="array" ref="I133">IFERROR(VLOOKUP(Visits[[#This Row],[VISIT_ID]],J_A_visits!$A:$O,COLUMN(J_A_visits!G:G),0),"")</f>
        <v/>
      </c>
      <c r="J133" s="37">
        <f t="array" ref="J133">IFERROR(VLOOKUP(Visits[[#This Row],[VISIT_ID]],J_A_visits!$A:$O,COLUMN(J_A_visits!H:H),0),"")</f>
        <v/>
      </c>
      <c r="K133" s="30">
        <f t="array" ref="K133">IFERROR(VLOOKUP(Visits[[#This Row],[VISIT_ID]],J_A_visits!$A:$O,COLUMN(J_A_visits!I:I),0),"")</f>
        <v/>
      </c>
      <c r="L133" s="37">
        <f t="array" ref="L133">IFERROR(VLOOKUP(Visits[[#This Row],[VISIT_ID]],J_A_visits!$A:$O,COLUMN(J_A_visits!J:J),0),"")</f>
        <v/>
      </c>
      <c r="M133" s="37">
        <f t="array" ref="M133">IFERROR(VLOOKUP(Visits[[#This Row],[VISIT_ID]],J_A_visits!$A:$O,COLUMN(J_A_visits!K:K),0),"")</f>
        <v/>
      </c>
      <c r="N133" s="37">
        <f t="array" ref="N133">IFERROR(VLOOKUP(Visits[[#This Row],[VISIT_ID]],J_A_visits!$A:$O,COLUMN(J_A_visits!L:L),0),"")</f>
        <v/>
      </c>
      <c r="O133" s="37">
        <f t="array" ref="O133">IFERROR(VLOOKUP(Visits[[#This Row],[VISIT_ID]],J_A_visits!$A:$O,COLUMN(J_A_visits!M:M),0),"")</f>
        <v/>
      </c>
      <c r="P133" s="37">
        <f>IFERROR(1-(Visits[[#This Row],[QUOTE_PRICE]]/Visits[[#This Row],[INITIAL_PRICE]]),"")</f>
        <v/>
      </c>
      <c r="Q133" s="36">
        <f t="array" ref="Q133">IFERROR(VLOOKUP(Visits[[#This Row],[VISIT_ID]],J_A_visits!$A:$O,COLUMN(J_A_visits!N:N),0),"")</f>
        <v/>
      </c>
      <c r="R133" s="30">
        <f t="array" ref="R133">IFERROR(VLOOKUP(Visits[[#This Row],[VISIT_ID]],J_A_visits!$A:$O,COLUMN(J_A_visits!N:N),0),"")</f>
        <v/>
      </c>
      <c r="S133" s="30">
        <f>IF(Visits[[#This Row],[VISIT_ID]]="","",COUNTIF(Table3[VISIT_ID],Visits[[#This Row],[VISIT_ID]]))</f>
        <v/>
      </c>
      <c r="T133" s="38">
        <f t="array" ref="T133">IFERROR(TIMEVALUE(MID(VLOOKUP(Visits[[#This Row],[VISIT_ID]],J_A_visits!A:O,COLUMN(J_A_visits!E:E),0),12,8))-(7/24),"")</f>
        <v/>
      </c>
      <c r="U133" s="38">
        <f t="array" ref="U133">IFERROR(
    MOD(TIMEVALUE(MID(VLOOKUP(Visits[[#This Row],[VISIT_ID]],J_A_visits!A:O,COLUMN(J_A_visits!F:F),0),12,8)) - (7/24), 1),
"")</f>
        <v/>
      </c>
      <c r="V133" s="38">
        <f>IF(_xlfn.MINIFS(Table3[CLOCK_IN],Table3[VISIT_ID],Visits[[#This Row],[VISIT_ID]])=0,"",_xlfn.MINIFS(Table3[CLOCK_IN],Table3[VISIT_ID],Visits[[#This Row],[VISIT_ID]]))</f>
        <v/>
      </c>
      <c r="W133" s="38">
        <f>IF(_xlfn.MAXIFS(Table3[CLOCK_OUT],Table3[VISIT_ID],Visits[[#This Row],[VISIT_ID]])=0,"",_xlfn.MAXIFS(Table3[CLOCK_OUT],Table3[VISIT_ID],Visits[[#This Row],[VISIT_ID]]))</f>
        <v/>
      </c>
      <c r="X133" s="20">
        <f>IFERROR((Visits[[#This Row],[SCH_END]]-Visits[[#This Row],[SCH_START]])*24,"")</f>
        <v/>
      </c>
      <c r="Y133" s="20">
        <f>IFERROR((Visits[[#This Row],[ACT_END]]-Visits[[#This Row],[ACT_START]])*24,"")</f>
        <v/>
      </c>
      <c r="Z133" s="37">
        <f>IFERROR(Visits[[#This Row],[INVOICE_PRICE]]*Parameters!$B$2+Parameters!$B$3,"")</f>
        <v/>
      </c>
      <c r="AA133" s="39">
        <f>IFERROR((Parameters!$B$6/Parameters!$C$6)*Visits[[#This Row],[EXP_DURATION]],"")</f>
        <v/>
      </c>
      <c r="AB133" s="39">
        <f>IFERROR((Parameters!$B$6/Parameters!$C$6)*Visits[[#This Row],[ACT_DURATION]],"")</f>
        <v/>
      </c>
      <c r="AC133" s="37">
        <f>IF(Visits[[#This Row],[VISIT_ID]]="","",Parameters!$B$7/Parameters!$C$7)</f>
        <v/>
      </c>
      <c r="AD133" s="38" t="n"/>
      <c r="AE133" s="37">
        <f t="array" ref="AE133">IFERROR(Visits[[#This Row],[EXP_DURATION]]*Table6[Average],"")</f>
        <v/>
      </c>
      <c r="AF133" s="39">
        <f>IFERROR(IF(Visits[[#This Row],[VISIT_ID]]="","",SUMIF(Table3[VISIT_ID],Visits[[#This Row],[VISIT_ID]],Table3[TOTAL_COST])),"")</f>
        <v/>
      </c>
    </row>
    <row r="134">
      <c r="A134" s="30">
        <f>IF(J_A_visits!A134="","",J_A_visits!A134)</f>
        <v/>
      </c>
      <c r="B134" s="30">
        <f t="array" ref="B134">IFERROR(VLOOKUP(Visits[[#This Row],[VISIT_ID]],J_A_visits!A:O,COLUMN(J_A_visits!B:B),0),"")</f>
        <v/>
      </c>
      <c r="C134" s="30">
        <f t="array" ref="C134">IFERROR(VLOOKUP(Visits[[#This Row],[VISIT_ID]],J_A_visits!A:O,COLUMN(J_A_visits!C:C),0),"")</f>
        <v/>
      </c>
      <c r="D134" s="30">
        <f t="array" ref="D134">IFERROR(VLOOKUP(Visits[[#This Row],[VISIT_ID]],J_A_visits!A:O,COLUMN(J_A_visits!D:D),0),"")</f>
        <v/>
      </c>
      <c r="E134" s="6">
        <f t="array" ref="E134">IFERROR(DATEVALUE(LEFT(VLOOKUP(Visits[[#This Row],[VISIT_ID]],J_A_visits!A:O,COLUMN(J_A_visits!E:E),0),10)),"")</f>
        <v/>
      </c>
      <c r="F134" s="6">
        <f>IFERROR(TEXT(Visits[[#This Row],[DATE]],"YYYY-MM"),"")</f>
        <v/>
      </c>
      <c r="G134" s="6">
        <f t="array" ref="G134">IFERROR(VLOOKUP(Visits[[#This Row],[VISIT_ID]],J_A_visits!A:P,COLUMN(J_A_visits!P:P),0),"")</f>
        <v/>
      </c>
      <c r="H134" s="6">
        <f t="array" ref="H134">IFERROR(VLOOKUP(Visits[[#This Row],[VISIT_ID]],J_A_visits!A:Q,COLUMN(J_A_visits!Q:Q),0),"")</f>
        <v/>
      </c>
      <c r="I134" s="30">
        <f t="array" ref="I134">IFERROR(VLOOKUP(Visits[[#This Row],[VISIT_ID]],J_A_visits!$A:$O,COLUMN(J_A_visits!G:G),0),"")</f>
        <v/>
      </c>
      <c r="J134" s="37">
        <f t="array" ref="J134">IFERROR(VLOOKUP(Visits[[#This Row],[VISIT_ID]],J_A_visits!$A:$O,COLUMN(J_A_visits!H:H),0),"")</f>
        <v/>
      </c>
      <c r="K134" s="30">
        <f t="array" ref="K134">IFERROR(VLOOKUP(Visits[[#This Row],[VISIT_ID]],J_A_visits!$A:$O,COLUMN(J_A_visits!I:I),0),"")</f>
        <v/>
      </c>
      <c r="L134" s="37">
        <f t="array" ref="L134">IFERROR(VLOOKUP(Visits[[#This Row],[VISIT_ID]],J_A_visits!$A:$O,COLUMN(J_A_visits!J:J),0),"")</f>
        <v/>
      </c>
      <c r="M134" s="37">
        <f t="array" ref="M134">IFERROR(VLOOKUP(Visits[[#This Row],[VISIT_ID]],J_A_visits!$A:$O,COLUMN(J_A_visits!K:K),0),"")</f>
        <v/>
      </c>
      <c r="N134" s="37">
        <f t="array" ref="N134">IFERROR(VLOOKUP(Visits[[#This Row],[VISIT_ID]],J_A_visits!$A:$O,COLUMN(J_A_visits!L:L),0),"")</f>
        <v/>
      </c>
      <c r="O134" s="37">
        <f t="array" ref="O134">IFERROR(VLOOKUP(Visits[[#This Row],[VISIT_ID]],J_A_visits!$A:$O,COLUMN(J_A_visits!M:M),0),"")</f>
        <v/>
      </c>
      <c r="P134" s="37">
        <f>IFERROR(1-(Visits[[#This Row],[QUOTE_PRICE]]/Visits[[#This Row],[INITIAL_PRICE]]),"")</f>
        <v/>
      </c>
      <c r="Q134" s="36">
        <f t="array" ref="Q134">IFERROR(VLOOKUP(Visits[[#This Row],[VISIT_ID]],J_A_visits!$A:$O,COLUMN(J_A_visits!N:N),0),"")</f>
        <v/>
      </c>
      <c r="R134" s="30">
        <f t="array" ref="R134">IFERROR(VLOOKUP(Visits[[#This Row],[VISIT_ID]],J_A_visits!$A:$O,COLUMN(J_A_visits!N:N),0),"")</f>
        <v/>
      </c>
      <c r="S134" s="30">
        <f>IF(Visits[[#This Row],[VISIT_ID]]="","",COUNTIF(Table3[VISIT_ID],Visits[[#This Row],[VISIT_ID]]))</f>
        <v/>
      </c>
      <c r="T134" s="38">
        <f t="array" ref="T134">IFERROR(TIMEVALUE(MID(VLOOKUP(Visits[[#This Row],[VISIT_ID]],J_A_visits!A:O,COLUMN(J_A_visits!E:E),0),12,8))-(7/24),"")</f>
        <v/>
      </c>
      <c r="U134" s="38">
        <f t="array" ref="U134">IFERROR(
    MOD(TIMEVALUE(MID(VLOOKUP(Visits[[#This Row],[VISIT_ID]],J_A_visits!A:O,COLUMN(J_A_visits!F:F),0),12,8)) - (7/24), 1),
"")</f>
        <v/>
      </c>
      <c r="V134" s="38">
        <f>IF(_xlfn.MINIFS(Table3[CLOCK_IN],Table3[VISIT_ID],Visits[[#This Row],[VISIT_ID]])=0,"",_xlfn.MINIFS(Table3[CLOCK_IN],Table3[VISIT_ID],Visits[[#This Row],[VISIT_ID]]))</f>
        <v/>
      </c>
      <c r="W134" s="38">
        <f>IF(_xlfn.MAXIFS(Table3[CLOCK_OUT],Table3[VISIT_ID],Visits[[#This Row],[VISIT_ID]])=0,"",_xlfn.MAXIFS(Table3[CLOCK_OUT],Table3[VISIT_ID],Visits[[#This Row],[VISIT_ID]]))</f>
        <v/>
      </c>
      <c r="X134" s="20">
        <f>IFERROR((Visits[[#This Row],[SCH_END]]-Visits[[#This Row],[SCH_START]])*24,"")</f>
        <v/>
      </c>
      <c r="Y134" s="20">
        <f>IFERROR((Visits[[#This Row],[ACT_END]]-Visits[[#This Row],[ACT_START]])*24,"")</f>
        <v/>
      </c>
      <c r="Z134" s="37">
        <f>IFERROR(Visits[[#This Row],[INVOICE_PRICE]]*Parameters!$B$2+Parameters!$B$3,"")</f>
        <v/>
      </c>
      <c r="AA134" s="39">
        <f>IFERROR((Parameters!$B$6/Parameters!$C$6)*Visits[[#This Row],[EXP_DURATION]],"")</f>
        <v/>
      </c>
      <c r="AB134" s="39">
        <f>IFERROR((Parameters!$B$6/Parameters!$C$6)*Visits[[#This Row],[ACT_DURATION]],"")</f>
        <v/>
      </c>
      <c r="AC134" s="37">
        <f>IF(Visits[[#This Row],[VISIT_ID]]="","",Parameters!$B$7/Parameters!$C$7)</f>
        <v/>
      </c>
      <c r="AD134" s="38" t="n"/>
      <c r="AE134" s="37">
        <f t="array" ref="AE134">IFERROR(Visits[[#This Row],[EXP_DURATION]]*Table6[Average],"")</f>
        <v/>
      </c>
      <c r="AF134" s="39">
        <f>IFERROR(IF(Visits[[#This Row],[VISIT_ID]]="","",SUMIF(Table3[VISIT_ID],Visits[[#This Row],[VISIT_ID]],Table3[TOTAL_COST])),"")</f>
        <v/>
      </c>
    </row>
    <row r="135">
      <c r="A135" s="30">
        <f>IF(J_A_visits!A135="","",J_A_visits!A135)</f>
        <v/>
      </c>
      <c r="B135" s="30">
        <f t="array" ref="B135">IFERROR(VLOOKUP(Visits[[#This Row],[VISIT_ID]],J_A_visits!A:O,COLUMN(J_A_visits!B:B),0),"")</f>
        <v/>
      </c>
      <c r="C135" s="30">
        <f t="array" ref="C135">IFERROR(VLOOKUP(Visits[[#This Row],[VISIT_ID]],J_A_visits!A:O,COLUMN(J_A_visits!C:C),0),"")</f>
        <v/>
      </c>
      <c r="D135" s="30">
        <f t="array" ref="D135">IFERROR(VLOOKUP(Visits[[#This Row],[VISIT_ID]],J_A_visits!A:O,COLUMN(J_A_visits!D:D),0),"")</f>
        <v/>
      </c>
      <c r="E135" s="6">
        <f t="array" ref="E135">IFERROR(DATEVALUE(LEFT(VLOOKUP(Visits[[#This Row],[VISIT_ID]],J_A_visits!A:O,COLUMN(J_A_visits!E:E),0),10)),"")</f>
        <v/>
      </c>
      <c r="F135" s="6">
        <f>IFERROR(TEXT(Visits[[#This Row],[DATE]],"YYYY-MM"),"")</f>
        <v/>
      </c>
      <c r="G135" s="6">
        <f t="array" ref="G135">IFERROR(VLOOKUP(Visits[[#This Row],[VISIT_ID]],J_A_visits!A:P,COLUMN(J_A_visits!P:P),0),"")</f>
        <v/>
      </c>
      <c r="H135" s="6">
        <f t="array" ref="H135">IFERROR(VLOOKUP(Visits[[#This Row],[VISIT_ID]],J_A_visits!A:Q,COLUMN(J_A_visits!Q:Q),0),"")</f>
        <v/>
      </c>
      <c r="I135" s="30">
        <f t="array" ref="I135">IFERROR(VLOOKUP(Visits[[#This Row],[VISIT_ID]],J_A_visits!$A:$O,COLUMN(J_A_visits!G:G),0),"")</f>
        <v/>
      </c>
      <c r="J135" s="37">
        <f t="array" ref="J135">IFERROR(VLOOKUP(Visits[[#This Row],[VISIT_ID]],J_A_visits!$A:$O,COLUMN(J_A_visits!H:H),0),"")</f>
        <v/>
      </c>
      <c r="K135" s="30">
        <f t="array" ref="K135">IFERROR(VLOOKUP(Visits[[#This Row],[VISIT_ID]],J_A_visits!$A:$O,COLUMN(J_A_visits!I:I),0),"")</f>
        <v/>
      </c>
      <c r="L135" s="37">
        <f t="array" ref="L135">IFERROR(VLOOKUP(Visits[[#This Row],[VISIT_ID]],J_A_visits!$A:$O,COLUMN(J_A_visits!J:J),0),"")</f>
        <v/>
      </c>
      <c r="M135" s="37">
        <f t="array" ref="M135">IFERROR(VLOOKUP(Visits[[#This Row],[VISIT_ID]],J_A_visits!$A:$O,COLUMN(J_A_visits!K:K),0),"")</f>
        <v/>
      </c>
      <c r="N135" s="37">
        <f t="array" ref="N135">IFERROR(VLOOKUP(Visits[[#This Row],[VISIT_ID]],J_A_visits!$A:$O,COLUMN(J_A_visits!L:L),0),"")</f>
        <v/>
      </c>
      <c r="O135" s="37">
        <f t="array" ref="O135">IFERROR(VLOOKUP(Visits[[#This Row],[VISIT_ID]],J_A_visits!$A:$O,COLUMN(J_A_visits!M:M),0),"")</f>
        <v/>
      </c>
      <c r="P135" s="37">
        <f>IFERROR(1-(Visits[[#This Row],[QUOTE_PRICE]]/Visits[[#This Row],[INITIAL_PRICE]]),"")</f>
        <v/>
      </c>
      <c r="Q135" s="36">
        <f t="array" ref="Q135">IFERROR(VLOOKUP(Visits[[#This Row],[VISIT_ID]],J_A_visits!$A:$O,COLUMN(J_A_visits!N:N),0),"")</f>
        <v/>
      </c>
      <c r="R135" s="30">
        <f t="array" ref="R135">IFERROR(VLOOKUP(Visits[[#This Row],[VISIT_ID]],J_A_visits!$A:$O,COLUMN(J_A_visits!N:N),0),"")</f>
        <v/>
      </c>
      <c r="S135" s="30">
        <f>IF(Visits[[#This Row],[VISIT_ID]]="","",COUNTIF(Table3[VISIT_ID],Visits[[#This Row],[VISIT_ID]]))</f>
        <v/>
      </c>
      <c r="T135" s="38">
        <f t="array" ref="T135">IFERROR(TIMEVALUE(MID(VLOOKUP(Visits[[#This Row],[VISIT_ID]],J_A_visits!A:O,COLUMN(J_A_visits!E:E),0),12,8))-(7/24),"")</f>
        <v/>
      </c>
      <c r="U135" s="38">
        <f t="array" ref="U135">IFERROR(
    MOD(TIMEVALUE(MID(VLOOKUP(Visits[[#This Row],[VISIT_ID]],J_A_visits!A:O,COLUMN(J_A_visits!F:F),0),12,8)) - (7/24), 1),
"")</f>
        <v/>
      </c>
      <c r="V135" s="38">
        <f>IF(_xlfn.MINIFS(Table3[CLOCK_IN],Table3[VISIT_ID],Visits[[#This Row],[VISIT_ID]])=0,"",_xlfn.MINIFS(Table3[CLOCK_IN],Table3[VISIT_ID],Visits[[#This Row],[VISIT_ID]]))</f>
        <v/>
      </c>
      <c r="W135" s="38">
        <f>IF(_xlfn.MAXIFS(Table3[CLOCK_OUT],Table3[VISIT_ID],Visits[[#This Row],[VISIT_ID]])=0,"",_xlfn.MAXIFS(Table3[CLOCK_OUT],Table3[VISIT_ID],Visits[[#This Row],[VISIT_ID]]))</f>
        <v/>
      </c>
      <c r="X135" s="20">
        <f>IFERROR((Visits[[#This Row],[SCH_END]]-Visits[[#This Row],[SCH_START]])*24,"")</f>
        <v/>
      </c>
      <c r="Y135" s="20">
        <f>IFERROR((Visits[[#This Row],[ACT_END]]-Visits[[#This Row],[ACT_START]])*24,"")</f>
        <v/>
      </c>
      <c r="Z135" s="37">
        <f>IFERROR(Visits[[#This Row],[INVOICE_PRICE]]*Parameters!$B$2+Parameters!$B$3,"")</f>
        <v/>
      </c>
      <c r="AA135" s="39">
        <f>IFERROR((Parameters!$B$6/Parameters!$C$6)*Visits[[#This Row],[EXP_DURATION]],"")</f>
        <v/>
      </c>
      <c r="AB135" s="39">
        <f>IFERROR((Parameters!$B$6/Parameters!$C$6)*Visits[[#This Row],[ACT_DURATION]],"")</f>
        <v/>
      </c>
      <c r="AC135" s="37">
        <f>IF(Visits[[#This Row],[VISIT_ID]]="","",Parameters!$B$7/Parameters!$C$7)</f>
        <v/>
      </c>
      <c r="AD135" s="38" t="n"/>
      <c r="AE135" s="37">
        <f t="array" ref="AE135">IFERROR(Visits[[#This Row],[EXP_DURATION]]*Table6[Average],"")</f>
        <v/>
      </c>
      <c r="AF135" s="39">
        <f>IFERROR(IF(Visits[[#This Row],[VISIT_ID]]="","",SUMIF(Table3[VISIT_ID],Visits[[#This Row],[VISIT_ID]],Table3[TOTAL_COST])),"")</f>
        <v/>
      </c>
    </row>
    <row r="136">
      <c r="A136" s="30">
        <f>IF(J_A_visits!A136="","",J_A_visits!A136)</f>
        <v/>
      </c>
      <c r="B136" s="30">
        <f t="array" ref="B136">IFERROR(VLOOKUP(Visits[[#This Row],[VISIT_ID]],J_A_visits!A:O,COLUMN(J_A_visits!B:B),0),"")</f>
        <v/>
      </c>
      <c r="C136" s="30">
        <f t="array" ref="C136">IFERROR(VLOOKUP(Visits[[#This Row],[VISIT_ID]],J_A_visits!A:O,COLUMN(J_A_visits!C:C),0),"")</f>
        <v/>
      </c>
      <c r="D136" s="30">
        <f t="array" ref="D136">IFERROR(VLOOKUP(Visits[[#This Row],[VISIT_ID]],J_A_visits!A:O,COLUMN(J_A_visits!D:D),0),"")</f>
        <v/>
      </c>
      <c r="E136" s="6">
        <f t="array" ref="E136">IFERROR(DATEVALUE(LEFT(VLOOKUP(Visits[[#This Row],[VISIT_ID]],J_A_visits!A:O,COLUMN(J_A_visits!E:E),0),10)),"")</f>
        <v/>
      </c>
      <c r="F136" s="6">
        <f>IFERROR(TEXT(Visits[[#This Row],[DATE]],"YYYY-MM"),"")</f>
        <v/>
      </c>
      <c r="G136" s="6">
        <f t="array" ref="G136">IFERROR(VLOOKUP(Visits[[#This Row],[VISIT_ID]],J_A_visits!A:P,COLUMN(J_A_visits!P:P),0),"")</f>
        <v/>
      </c>
      <c r="H136" s="6">
        <f t="array" ref="H136">IFERROR(VLOOKUP(Visits[[#This Row],[VISIT_ID]],J_A_visits!A:Q,COLUMN(J_A_visits!Q:Q),0),"")</f>
        <v/>
      </c>
      <c r="I136" s="30">
        <f t="array" ref="I136">IFERROR(VLOOKUP(Visits[[#This Row],[VISIT_ID]],J_A_visits!$A:$O,COLUMN(J_A_visits!G:G),0),"")</f>
        <v/>
      </c>
      <c r="J136" s="37">
        <f t="array" ref="J136">IFERROR(VLOOKUP(Visits[[#This Row],[VISIT_ID]],J_A_visits!$A:$O,COLUMN(J_A_visits!H:H),0),"")</f>
        <v/>
      </c>
      <c r="K136" s="30">
        <f t="array" ref="K136">IFERROR(VLOOKUP(Visits[[#This Row],[VISIT_ID]],J_A_visits!$A:$O,COLUMN(J_A_visits!I:I),0),"")</f>
        <v/>
      </c>
      <c r="L136" s="37">
        <f t="array" ref="L136">IFERROR(VLOOKUP(Visits[[#This Row],[VISIT_ID]],J_A_visits!$A:$O,COLUMN(J_A_visits!J:J),0),"")</f>
        <v/>
      </c>
      <c r="M136" s="37">
        <f t="array" ref="M136">IFERROR(VLOOKUP(Visits[[#This Row],[VISIT_ID]],J_A_visits!$A:$O,COLUMN(J_A_visits!K:K),0),"")</f>
        <v/>
      </c>
      <c r="N136" s="37">
        <f t="array" ref="N136">IFERROR(VLOOKUP(Visits[[#This Row],[VISIT_ID]],J_A_visits!$A:$O,COLUMN(J_A_visits!L:L),0),"")</f>
        <v/>
      </c>
      <c r="O136" s="37">
        <f t="array" ref="O136">IFERROR(VLOOKUP(Visits[[#This Row],[VISIT_ID]],J_A_visits!$A:$O,COLUMN(J_A_visits!M:M),0),"")</f>
        <v/>
      </c>
      <c r="P136" s="37">
        <f>IFERROR(1-(Visits[[#This Row],[QUOTE_PRICE]]/Visits[[#This Row],[INITIAL_PRICE]]),"")</f>
        <v/>
      </c>
      <c r="Q136" s="36">
        <f t="array" ref="Q136">IFERROR(VLOOKUP(Visits[[#This Row],[VISIT_ID]],J_A_visits!$A:$O,COLUMN(J_A_visits!N:N),0),"")</f>
        <v/>
      </c>
      <c r="R136" s="30">
        <f t="array" ref="R136">IFERROR(VLOOKUP(Visits[[#This Row],[VISIT_ID]],J_A_visits!$A:$O,COLUMN(J_A_visits!N:N),0),"")</f>
        <v/>
      </c>
      <c r="S136" s="30">
        <f>IF(Visits[[#This Row],[VISIT_ID]]="","",COUNTIF(Table3[VISIT_ID],Visits[[#This Row],[VISIT_ID]]))</f>
        <v/>
      </c>
      <c r="T136" s="38">
        <f t="array" ref="T136">IFERROR(TIMEVALUE(MID(VLOOKUP(Visits[[#This Row],[VISIT_ID]],J_A_visits!A:O,COLUMN(J_A_visits!E:E),0),12,8))-(7/24),"")</f>
        <v/>
      </c>
      <c r="U136" s="38">
        <f t="array" ref="U136">IFERROR(
    MOD(TIMEVALUE(MID(VLOOKUP(Visits[[#This Row],[VISIT_ID]],J_A_visits!A:O,COLUMN(J_A_visits!F:F),0),12,8)) - (7/24), 1),
"")</f>
        <v/>
      </c>
      <c r="V136" s="38">
        <f>IF(_xlfn.MINIFS(Table3[CLOCK_IN],Table3[VISIT_ID],Visits[[#This Row],[VISIT_ID]])=0,"",_xlfn.MINIFS(Table3[CLOCK_IN],Table3[VISIT_ID],Visits[[#This Row],[VISIT_ID]]))</f>
        <v/>
      </c>
      <c r="W136" s="38">
        <f>IF(_xlfn.MAXIFS(Table3[CLOCK_OUT],Table3[VISIT_ID],Visits[[#This Row],[VISIT_ID]])=0,"",_xlfn.MAXIFS(Table3[CLOCK_OUT],Table3[VISIT_ID],Visits[[#This Row],[VISIT_ID]]))</f>
        <v/>
      </c>
      <c r="X136" s="20">
        <f>IFERROR((Visits[[#This Row],[SCH_END]]-Visits[[#This Row],[SCH_START]])*24,"")</f>
        <v/>
      </c>
      <c r="Y136" s="20">
        <f>IFERROR((Visits[[#This Row],[ACT_END]]-Visits[[#This Row],[ACT_START]])*24,"")</f>
        <v/>
      </c>
      <c r="Z136" s="37">
        <f>IFERROR(Visits[[#This Row],[INVOICE_PRICE]]*Parameters!$B$2+Parameters!$B$3,"")</f>
        <v/>
      </c>
      <c r="AA136" s="39">
        <f>IFERROR((Parameters!$B$6/Parameters!$C$6)*Visits[[#This Row],[EXP_DURATION]],"")</f>
        <v/>
      </c>
      <c r="AB136" s="39">
        <f>IFERROR((Parameters!$B$6/Parameters!$C$6)*Visits[[#This Row],[ACT_DURATION]],"")</f>
        <v/>
      </c>
      <c r="AC136" s="37">
        <f>IF(Visits[[#This Row],[VISIT_ID]]="","",Parameters!$B$7/Parameters!$C$7)</f>
        <v/>
      </c>
      <c r="AD136" s="38" t="n"/>
      <c r="AE136" s="37">
        <f t="array" ref="AE136">IFERROR(Visits[[#This Row],[EXP_DURATION]]*Table6[Average],"")</f>
        <v/>
      </c>
      <c r="AF136" s="39">
        <f>IFERROR(IF(Visits[[#This Row],[VISIT_ID]]="","",SUMIF(Table3[VISIT_ID],Visits[[#This Row],[VISIT_ID]],Table3[TOTAL_COST])),"")</f>
        <v/>
      </c>
    </row>
    <row r="137">
      <c r="A137" s="30">
        <f>IF(J_A_visits!A137="","",J_A_visits!A137)</f>
        <v/>
      </c>
      <c r="B137" s="30">
        <f t="array" ref="B137">IFERROR(VLOOKUP(Visits[[#This Row],[VISIT_ID]],J_A_visits!A:O,COLUMN(J_A_visits!B:B),0),"")</f>
        <v/>
      </c>
      <c r="C137" s="30">
        <f t="array" ref="C137">IFERROR(VLOOKUP(Visits[[#This Row],[VISIT_ID]],J_A_visits!A:O,COLUMN(J_A_visits!C:C),0),"")</f>
        <v/>
      </c>
      <c r="D137" s="30">
        <f t="array" ref="D137">IFERROR(VLOOKUP(Visits[[#This Row],[VISIT_ID]],J_A_visits!A:O,COLUMN(J_A_visits!D:D),0),"")</f>
        <v/>
      </c>
      <c r="E137" s="6">
        <f t="array" ref="E137">IFERROR(DATEVALUE(LEFT(VLOOKUP(Visits[[#This Row],[VISIT_ID]],J_A_visits!A:O,COLUMN(J_A_visits!E:E),0),10)),"")</f>
        <v/>
      </c>
      <c r="F137" s="6">
        <f>IFERROR(TEXT(Visits[[#This Row],[DATE]],"YYYY-MM"),"")</f>
        <v/>
      </c>
      <c r="G137" s="6">
        <f t="array" ref="G137">IFERROR(VLOOKUP(Visits[[#This Row],[VISIT_ID]],J_A_visits!A:P,COLUMN(J_A_visits!P:P),0),"")</f>
        <v/>
      </c>
      <c r="H137" s="6">
        <f t="array" ref="H137">IFERROR(VLOOKUP(Visits[[#This Row],[VISIT_ID]],J_A_visits!A:Q,COLUMN(J_A_visits!Q:Q),0),"")</f>
        <v/>
      </c>
      <c r="I137" s="30">
        <f t="array" ref="I137">IFERROR(VLOOKUP(Visits[[#This Row],[VISIT_ID]],J_A_visits!$A:$O,COLUMN(J_A_visits!G:G),0),"")</f>
        <v/>
      </c>
      <c r="J137" s="37">
        <f t="array" ref="J137">IFERROR(VLOOKUP(Visits[[#This Row],[VISIT_ID]],J_A_visits!$A:$O,COLUMN(J_A_visits!H:H),0),"")</f>
        <v/>
      </c>
      <c r="K137" s="30">
        <f t="array" ref="K137">IFERROR(VLOOKUP(Visits[[#This Row],[VISIT_ID]],J_A_visits!$A:$O,COLUMN(J_A_visits!I:I),0),"")</f>
        <v/>
      </c>
      <c r="L137" s="37">
        <f t="array" ref="L137">IFERROR(VLOOKUP(Visits[[#This Row],[VISIT_ID]],J_A_visits!$A:$O,COLUMN(J_A_visits!J:J),0),"")</f>
        <v/>
      </c>
      <c r="M137" s="37">
        <f t="array" ref="M137">IFERROR(VLOOKUP(Visits[[#This Row],[VISIT_ID]],J_A_visits!$A:$O,COLUMN(J_A_visits!K:K),0),"")</f>
        <v/>
      </c>
      <c r="N137" s="37">
        <f t="array" ref="N137">IFERROR(VLOOKUP(Visits[[#This Row],[VISIT_ID]],J_A_visits!$A:$O,COLUMN(J_A_visits!L:L),0),"")</f>
        <v/>
      </c>
      <c r="O137" s="37">
        <f t="array" ref="O137">IFERROR(VLOOKUP(Visits[[#This Row],[VISIT_ID]],J_A_visits!$A:$O,COLUMN(J_A_visits!M:M),0),"")</f>
        <v/>
      </c>
      <c r="P137" s="37">
        <f>IFERROR(1-(Visits[[#This Row],[QUOTE_PRICE]]/Visits[[#This Row],[INITIAL_PRICE]]),"")</f>
        <v/>
      </c>
      <c r="Q137" s="36">
        <f t="array" ref="Q137">IFERROR(VLOOKUP(Visits[[#This Row],[VISIT_ID]],J_A_visits!$A:$O,COLUMN(J_A_visits!N:N),0),"")</f>
        <v/>
      </c>
      <c r="R137" s="30">
        <f t="array" ref="R137">IFERROR(VLOOKUP(Visits[[#This Row],[VISIT_ID]],J_A_visits!$A:$O,COLUMN(J_A_visits!N:N),0),"")</f>
        <v/>
      </c>
      <c r="S137" s="30">
        <f>IF(Visits[[#This Row],[VISIT_ID]]="","",COUNTIF(Table3[VISIT_ID],Visits[[#This Row],[VISIT_ID]]))</f>
        <v/>
      </c>
      <c r="T137" s="38">
        <f t="array" ref="T137">IFERROR(TIMEVALUE(MID(VLOOKUP(Visits[[#This Row],[VISIT_ID]],J_A_visits!A:O,COLUMN(J_A_visits!E:E),0),12,8))-(7/24),"")</f>
        <v/>
      </c>
      <c r="U137" s="38">
        <f t="array" ref="U137">IFERROR(
    MOD(TIMEVALUE(MID(VLOOKUP(Visits[[#This Row],[VISIT_ID]],J_A_visits!A:O,COLUMN(J_A_visits!F:F),0),12,8)) - (7/24), 1),
"")</f>
        <v/>
      </c>
      <c r="V137" s="38">
        <f>IF(_xlfn.MINIFS(Table3[CLOCK_IN],Table3[VISIT_ID],Visits[[#This Row],[VISIT_ID]])=0,"",_xlfn.MINIFS(Table3[CLOCK_IN],Table3[VISIT_ID],Visits[[#This Row],[VISIT_ID]]))</f>
        <v/>
      </c>
      <c r="W137" s="38">
        <f>IF(_xlfn.MAXIFS(Table3[CLOCK_OUT],Table3[VISIT_ID],Visits[[#This Row],[VISIT_ID]])=0,"",_xlfn.MAXIFS(Table3[CLOCK_OUT],Table3[VISIT_ID],Visits[[#This Row],[VISIT_ID]]))</f>
        <v/>
      </c>
      <c r="X137" s="20">
        <f>IFERROR((Visits[[#This Row],[SCH_END]]-Visits[[#This Row],[SCH_START]])*24,"")</f>
        <v/>
      </c>
      <c r="Y137" s="20">
        <f>IFERROR((Visits[[#This Row],[ACT_END]]-Visits[[#This Row],[ACT_START]])*24,"")</f>
        <v/>
      </c>
      <c r="Z137" s="37">
        <f>IFERROR(Visits[[#This Row],[INVOICE_PRICE]]*Parameters!$B$2+Parameters!$B$3,"")</f>
        <v/>
      </c>
      <c r="AA137" s="39">
        <f>IFERROR((Parameters!$B$6/Parameters!$C$6)*Visits[[#This Row],[EXP_DURATION]],"")</f>
        <v/>
      </c>
      <c r="AB137" s="39">
        <f>IFERROR((Parameters!$B$6/Parameters!$C$6)*Visits[[#This Row],[ACT_DURATION]],"")</f>
        <v/>
      </c>
      <c r="AC137" s="37">
        <f>IF(Visits[[#This Row],[VISIT_ID]]="","",Parameters!$B$7/Parameters!$C$7)</f>
        <v/>
      </c>
      <c r="AD137" s="38" t="n"/>
      <c r="AE137" s="37">
        <f t="array" ref="AE137">IFERROR(Visits[[#This Row],[EXP_DURATION]]*Table6[Average],"")</f>
        <v/>
      </c>
      <c r="AF137" s="39">
        <f>IFERROR(IF(Visits[[#This Row],[VISIT_ID]]="","",SUMIF(Table3[VISIT_ID],Visits[[#This Row],[VISIT_ID]],Table3[TOTAL_COST])),"")</f>
        <v/>
      </c>
    </row>
    <row r="138">
      <c r="A138" s="30">
        <f>IF(J_A_visits!A138="","",J_A_visits!A138)</f>
        <v/>
      </c>
      <c r="B138" s="30">
        <f t="array" ref="B138">IFERROR(VLOOKUP(Visits[[#This Row],[VISIT_ID]],J_A_visits!A:O,COLUMN(J_A_visits!B:B),0),"")</f>
        <v/>
      </c>
      <c r="C138" s="30">
        <f t="array" ref="C138">IFERROR(VLOOKUP(Visits[[#This Row],[VISIT_ID]],J_A_visits!A:O,COLUMN(J_A_visits!C:C),0),"")</f>
        <v/>
      </c>
      <c r="D138" s="30">
        <f t="array" ref="D138">IFERROR(VLOOKUP(Visits[[#This Row],[VISIT_ID]],J_A_visits!A:O,COLUMN(J_A_visits!D:D),0),"")</f>
        <v/>
      </c>
      <c r="E138" s="6">
        <f t="array" ref="E138">IFERROR(DATEVALUE(LEFT(VLOOKUP(Visits[[#This Row],[VISIT_ID]],J_A_visits!A:O,COLUMN(J_A_visits!E:E),0),10)),"")</f>
        <v/>
      </c>
      <c r="F138" s="6">
        <f>IFERROR(TEXT(Visits[[#This Row],[DATE]],"YYYY-MM"),"")</f>
        <v/>
      </c>
      <c r="G138" s="6">
        <f t="array" ref="G138">IFERROR(VLOOKUP(Visits[[#This Row],[VISIT_ID]],J_A_visits!A:P,COLUMN(J_A_visits!P:P),0),"")</f>
        <v/>
      </c>
      <c r="H138" s="6">
        <f t="array" ref="H138">IFERROR(VLOOKUP(Visits[[#This Row],[VISIT_ID]],J_A_visits!A:Q,COLUMN(J_A_visits!Q:Q),0),"")</f>
        <v/>
      </c>
      <c r="I138" s="30">
        <f t="array" ref="I138">IFERROR(VLOOKUP(Visits[[#This Row],[VISIT_ID]],J_A_visits!$A:$O,COLUMN(J_A_visits!G:G),0),"")</f>
        <v/>
      </c>
      <c r="J138" s="37">
        <f t="array" ref="J138">IFERROR(VLOOKUP(Visits[[#This Row],[VISIT_ID]],J_A_visits!$A:$O,COLUMN(J_A_visits!H:H),0),"")</f>
        <v/>
      </c>
      <c r="K138" s="30">
        <f t="array" ref="K138">IFERROR(VLOOKUP(Visits[[#This Row],[VISIT_ID]],J_A_visits!$A:$O,COLUMN(J_A_visits!I:I),0),"")</f>
        <v/>
      </c>
      <c r="L138" s="37">
        <f t="array" ref="L138">IFERROR(VLOOKUP(Visits[[#This Row],[VISIT_ID]],J_A_visits!$A:$O,COLUMN(J_A_visits!J:J),0),"")</f>
        <v/>
      </c>
      <c r="M138" s="37">
        <f t="array" ref="M138">IFERROR(VLOOKUP(Visits[[#This Row],[VISIT_ID]],J_A_visits!$A:$O,COLUMN(J_A_visits!K:K),0),"")</f>
        <v/>
      </c>
      <c r="N138" s="37">
        <f t="array" ref="N138">IFERROR(VLOOKUP(Visits[[#This Row],[VISIT_ID]],J_A_visits!$A:$O,COLUMN(J_A_visits!L:L),0),"")</f>
        <v/>
      </c>
      <c r="O138" s="37">
        <f t="array" ref="O138">IFERROR(VLOOKUP(Visits[[#This Row],[VISIT_ID]],J_A_visits!$A:$O,COLUMN(J_A_visits!M:M),0),"")</f>
        <v/>
      </c>
      <c r="P138" s="37">
        <f>IFERROR(1-(Visits[[#This Row],[QUOTE_PRICE]]/Visits[[#This Row],[INITIAL_PRICE]]),"")</f>
        <v/>
      </c>
      <c r="Q138" s="36">
        <f t="array" ref="Q138">IFERROR(VLOOKUP(Visits[[#This Row],[VISIT_ID]],J_A_visits!$A:$O,COLUMN(J_A_visits!N:N),0),"")</f>
        <v/>
      </c>
      <c r="R138" s="30">
        <f t="array" ref="R138">IFERROR(VLOOKUP(Visits[[#This Row],[VISIT_ID]],J_A_visits!$A:$O,COLUMN(J_A_visits!N:N),0),"")</f>
        <v/>
      </c>
      <c r="S138" s="30">
        <f>IF(Visits[[#This Row],[VISIT_ID]]="","",COUNTIF(Table3[VISIT_ID],Visits[[#This Row],[VISIT_ID]]))</f>
        <v/>
      </c>
      <c r="T138" s="38">
        <f t="array" ref="T138">IFERROR(TIMEVALUE(MID(VLOOKUP(Visits[[#This Row],[VISIT_ID]],J_A_visits!A:O,COLUMN(J_A_visits!E:E),0),12,8))-(7/24),"")</f>
        <v/>
      </c>
      <c r="U138" s="38">
        <f t="array" ref="U138">IFERROR(
    MOD(TIMEVALUE(MID(VLOOKUP(Visits[[#This Row],[VISIT_ID]],J_A_visits!A:O,COLUMN(J_A_visits!F:F),0),12,8)) - (7/24), 1),
"")</f>
        <v/>
      </c>
      <c r="V138" s="38">
        <f>IF(_xlfn.MINIFS(Table3[CLOCK_IN],Table3[VISIT_ID],Visits[[#This Row],[VISIT_ID]])=0,"",_xlfn.MINIFS(Table3[CLOCK_IN],Table3[VISIT_ID],Visits[[#This Row],[VISIT_ID]]))</f>
        <v/>
      </c>
      <c r="W138" s="38">
        <f>IF(_xlfn.MAXIFS(Table3[CLOCK_OUT],Table3[VISIT_ID],Visits[[#This Row],[VISIT_ID]])=0,"",_xlfn.MAXIFS(Table3[CLOCK_OUT],Table3[VISIT_ID],Visits[[#This Row],[VISIT_ID]]))</f>
        <v/>
      </c>
      <c r="X138" s="20">
        <f>IFERROR((Visits[[#This Row],[SCH_END]]-Visits[[#This Row],[SCH_START]])*24,"")</f>
        <v/>
      </c>
      <c r="Y138" s="20">
        <f>IFERROR((Visits[[#This Row],[ACT_END]]-Visits[[#This Row],[ACT_START]])*24,"")</f>
        <v/>
      </c>
      <c r="Z138" s="37">
        <f>IFERROR(Visits[[#This Row],[INVOICE_PRICE]]*Parameters!$B$2+Parameters!$B$3,"")</f>
        <v/>
      </c>
      <c r="AA138" s="39">
        <f>IFERROR((Parameters!$B$6/Parameters!$C$6)*Visits[[#This Row],[EXP_DURATION]],"")</f>
        <v/>
      </c>
      <c r="AB138" s="39">
        <f>IFERROR((Parameters!$B$6/Parameters!$C$6)*Visits[[#This Row],[ACT_DURATION]],"")</f>
        <v/>
      </c>
      <c r="AC138" s="37">
        <f>IF(Visits[[#This Row],[VISIT_ID]]="","",Parameters!$B$7/Parameters!$C$7)</f>
        <v/>
      </c>
      <c r="AD138" s="38" t="n"/>
      <c r="AE138" s="37">
        <f t="array" ref="AE138">IFERROR(Visits[[#This Row],[EXP_DURATION]]*Table6[Average],"")</f>
        <v/>
      </c>
      <c r="AF138" s="39">
        <f>IFERROR(IF(Visits[[#This Row],[VISIT_ID]]="","",SUMIF(Table3[VISIT_ID],Visits[[#This Row],[VISIT_ID]],Table3[TOTAL_COST])),"")</f>
        <v/>
      </c>
    </row>
    <row r="139">
      <c r="A139" s="30">
        <f>IF(J_A_visits!A139="","",J_A_visits!A139)</f>
        <v/>
      </c>
      <c r="B139" s="30">
        <f t="array" ref="B139">IFERROR(VLOOKUP(Visits[[#This Row],[VISIT_ID]],J_A_visits!A:O,COLUMN(J_A_visits!B:B),0),"")</f>
        <v/>
      </c>
      <c r="C139" s="30">
        <f t="array" ref="C139">IFERROR(VLOOKUP(Visits[[#This Row],[VISIT_ID]],J_A_visits!A:O,COLUMN(J_A_visits!C:C),0),"")</f>
        <v/>
      </c>
      <c r="D139" s="30">
        <f t="array" ref="D139">IFERROR(VLOOKUP(Visits[[#This Row],[VISIT_ID]],J_A_visits!A:O,COLUMN(J_A_visits!D:D),0),"")</f>
        <v/>
      </c>
      <c r="E139" s="6">
        <f t="array" ref="E139">IFERROR(DATEVALUE(LEFT(VLOOKUP(Visits[[#This Row],[VISIT_ID]],J_A_visits!A:O,COLUMN(J_A_visits!E:E),0),10)),"")</f>
        <v/>
      </c>
      <c r="F139" s="6">
        <f>IFERROR(TEXT(Visits[[#This Row],[DATE]],"YYYY-MM"),"")</f>
        <v/>
      </c>
      <c r="G139" s="6">
        <f t="array" ref="G139">IFERROR(VLOOKUP(Visits[[#This Row],[VISIT_ID]],J_A_visits!A:P,COLUMN(J_A_visits!P:P),0),"")</f>
        <v/>
      </c>
      <c r="H139" s="6">
        <f t="array" ref="H139">IFERROR(VLOOKUP(Visits[[#This Row],[VISIT_ID]],J_A_visits!A:Q,COLUMN(J_A_visits!Q:Q),0),"")</f>
        <v/>
      </c>
      <c r="I139" s="30">
        <f t="array" ref="I139">IFERROR(VLOOKUP(Visits[[#This Row],[VISIT_ID]],J_A_visits!$A:$O,COLUMN(J_A_visits!G:G),0),"")</f>
        <v/>
      </c>
      <c r="J139" s="37">
        <f t="array" ref="J139">IFERROR(VLOOKUP(Visits[[#This Row],[VISIT_ID]],J_A_visits!$A:$O,COLUMN(J_A_visits!H:H),0),"")</f>
        <v/>
      </c>
      <c r="K139" s="30">
        <f t="array" ref="K139">IFERROR(VLOOKUP(Visits[[#This Row],[VISIT_ID]],J_A_visits!$A:$O,COLUMN(J_A_visits!I:I),0),"")</f>
        <v/>
      </c>
      <c r="L139" s="37">
        <f t="array" ref="L139">IFERROR(VLOOKUP(Visits[[#This Row],[VISIT_ID]],J_A_visits!$A:$O,COLUMN(J_A_visits!J:J),0),"")</f>
        <v/>
      </c>
      <c r="M139" s="37">
        <f t="array" ref="M139">IFERROR(VLOOKUP(Visits[[#This Row],[VISIT_ID]],J_A_visits!$A:$O,COLUMN(J_A_visits!K:K),0),"")</f>
        <v/>
      </c>
      <c r="N139" s="37">
        <f t="array" ref="N139">IFERROR(VLOOKUP(Visits[[#This Row],[VISIT_ID]],J_A_visits!$A:$O,COLUMN(J_A_visits!L:L),0),"")</f>
        <v/>
      </c>
      <c r="O139" s="37">
        <f t="array" ref="O139">IFERROR(VLOOKUP(Visits[[#This Row],[VISIT_ID]],J_A_visits!$A:$O,COLUMN(J_A_visits!M:M),0),"")</f>
        <v/>
      </c>
      <c r="P139" s="37">
        <f>IFERROR(1-(Visits[[#This Row],[QUOTE_PRICE]]/Visits[[#This Row],[INITIAL_PRICE]]),"")</f>
        <v/>
      </c>
      <c r="Q139" s="36">
        <f t="array" ref="Q139">IFERROR(VLOOKUP(Visits[[#This Row],[VISIT_ID]],J_A_visits!$A:$O,COLUMN(J_A_visits!N:N),0),"")</f>
        <v/>
      </c>
      <c r="R139" s="30">
        <f t="array" ref="R139">IFERROR(VLOOKUP(Visits[[#This Row],[VISIT_ID]],J_A_visits!$A:$O,COLUMN(J_A_visits!N:N),0),"")</f>
        <v/>
      </c>
      <c r="S139" s="30">
        <f>IF(Visits[[#This Row],[VISIT_ID]]="","",COUNTIF(Table3[VISIT_ID],Visits[[#This Row],[VISIT_ID]]))</f>
        <v/>
      </c>
      <c r="T139" s="38">
        <f t="array" ref="T139">IFERROR(TIMEVALUE(MID(VLOOKUP(Visits[[#This Row],[VISIT_ID]],J_A_visits!A:O,COLUMN(J_A_visits!E:E),0),12,8))-(7/24),"")</f>
        <v/>
      </c>
      <c r="U139" s="38">
        <f t="array" ref="U139">IFERROR(
    MOD(TIMEVALUE(MID(VLOOKUP(Visits[[#This Row],[VISIT_ID]],J_A_visits!A:O,COLUMN(J_A_visits!F:F),0),12,8)) - (7/24), 1),
"")</f>
        <v/>
      </c>
      <c r="V139" s="38">
        <f>IF(_xlfn.MINIFS(Table3[CLOCK_IN],Table3[VISIT_ID],Visits[[#This Row],[VISIT_ID]])=0,"",_xlfn.MINIFS(Table3[CLOCK_IN],Table3[VISIT_ID],Visits[[#This Row],[VISIT_ID]]))</f>
        <v/>
      </c>
      <c r="W139" s="38">
        <f>IF(_xlfn.MAXIFS(Table3[CLOCK_OUT],Table3[VISIT_ID],Visits[[#This Row],[VISIT_ID]])=0,"",_xlfn.MAXIFS(Table3[CLOCK_OUT],Table3[VISIT_ID],Visits[[#This Row],[VISIT_ID]]))</f>
        <v/>
      </c>
      <c r="X139" s="20">
        <f>IFERROR((Visits[[#This Row],[SCH_END]]-Visits[[#This Row],[SCH_START]])*24,"")</f>
        <v/>
      </c>
      <c r="Y139" s="20">
        <f>IFERROR((Visits[[#This Row],[ACT_END]]-Visits[[#This Row],[ACT_START]])*24,"")</f>
        <v/>
      </c>
      <c r="Z139" s="37">
        <f>IFERROR(Visits[[#This Row],[INVOICE_PRICE]]*Parameters!$B$2+Parameters!$B$3,"")</f>
        <v/>
      </c>
      <c r="AA139" s="39">
        <f>IFERROR((Parameters!$B$6/Parameters!$C$6)*Visits[[#This Row],[EXP_DURATION]],"")</f>
        <v/>
      </c>
      <c r="AB139" s="39">
        <f>IFERROR((Parameters!$B$6/Parameters!$C$6)*Visits[[#This Row],[ACT_DURATION]],"")</f>
        <v/>
      </c>
      <c r="AC139" s="37">
        <f>IF(Visits[[#This Row],[VISIT_ID]]="","",Parameters!$B$7/Parameters!$C$7)</f>
        <v/>
      </c>
      <c r="AD139" s="38" t="n"/>
      <c r="AE139" s="37">
        <f t="array" ref="AE139">IFERROR(Visits[[#This Row],[EXP_DURATION]]*Table6[Average],"")</f>
        <v/>
      </c>
      <c r="AF139" s="39">
        <f>IFERROR(IF(Visits[[#This Row],[VISIT_ID]]="","",SUMIF(Table3[VISIT_ID],Visits[[#This Row],[VISIT_ID]],Table3[TOTAL_COST])),"")</f>
        <v/>
      </c>
    </row>
    <row r="140">
      <c r="A140" s="30">
        <f>IF(J_A_visits!A140="","",J_A_visits!A140)</f>
        <v/>
      </c>
      <c r="B140" s="30">
        <f t="array" ref="B140">IFERROR(VLOOKUP(Visits[[#This Row],[VISIT_ID]],J_A_visits!A:O,COLUMN(J_A_visits!B:B),0),"")</f>
        <v/>
      </c>
      <c r="C140" s="30">
        <f t="array" ref="C140">IFERROR(VLOOKUP(Visits[[#This Row],[VISIT_ID]],J_A_visits!A:O,COLUMN(J_A_visits!C:C),0),"")</f>
        <v/>
      </c>
      <c r="D140" s="30">
        <f t="array" ref="D140">IFERROR(VLOOKUP(Visits[[#This Row],[VISIT_ID]],J_A_visits!A:O,COLUMN(J_A_visits!D:D),0),"")</f>
        <v/>
      </c>
      <c r="E140" s="6">
        <f t="array" ref="E140">IFERROR(DATEVALUE(LEFT(VLOOKUP(Visits[[#This Row],[VISIT_ID]],J_A_visits!A:O,COLUMN(J_A_visits!E:E),0),10)),"")</f>
        <v/>
      </c>
      <c r="F140" s="6">
        <f>IFERROR(TEXT(Visits[[#This Row],[DATE]],"YYYY-MM"),"")</f>
        <v/>
      </c>
      <c r="G140" s="6">
        <f t="array" ref="G140">IFERROR(VLOOKUP(Visits[[#This Row],[VISIT_ID]],J_A_visits!A:P,COLUMN(J_A_visits!P:P),0),"")</f>
        <v/>
      </c>
      <c r="H140" s="6">
        <f t="array" ref="H140">IFERROR(VLOOKUP(Visits[[#This Row],[VISIT_ID]],J_A_visits!A:Q,COLUMN(J_A_visits!Q:Q),0),"")</f>
        <v/>
      </c>
      <c r="I140" s="30">
        <f t="array" ref="I140">IFERROR(VLOOKUP(Visits[[#This Row],[VISIT_ID]],J_A_visits!$A:$O,COLUMN(J_A_visits!G:G),0),"")</f>
        <v/>
      </c>
      <c r="J140" s="37">
        <f t="array" ref="J140">IFERROR(VLOOKUP(Visits[[#This Row],[VISIT_ID]],J_A_visits!$A:$O,COLUMN(J_A_visits!H:H),0),"")</f>
        <v/>
      </c>
      <c r="K140" s="30">
        <f t="array" ref="K140">IFERROR(VLOOKUP(Visits[[#This Row],[VISIT_ID]],J_A_visits!$A:$O,COLUMN(J_A_visits!I:I),0),"")</f>
        <v/>
      </c>
      <c r="L140" s="37">
        <f t="array" ref="L140">IFERROR(VLOOKUP(Visits[[#This Row],[VISIT_ID]],J_A_visits!$A:$O,COLUMN(J_A_visits!J:J),0),"")</f>
        <v/>
      </c>
      <c r="M140" s="37">
        <f t="array" ref="M140">IFERROR(VLOOKUP(Visits[[#This Row],[VISIT_ID]],J_A_visits!$A:$O,COLUMN(J_A_visits!K:K),0),"")</f>
        <v/>
      </c>
      <c r="N140" s="37">
        <f t="array" ref="N140">IFERROR(VLOOKUP(Visits[[#This Row],[VISIT_ID]],J_A_visits!$A:$O,COLUMN(J_A_visits!L:L),0),"")</f>
        <v/>
      </c>
      <c r="O140" s="37">
        <f t="array" ref="O140">IFERROR(VLOOKUP(Visits[[#This Row],[VISIT_ID]],J_A_visits!$A:$O,COLUMN(J_A_visits!M:M),0),"")</f>
        <v/>
      </c>
      <c r="P140" s="37">
        <f>IFERROR(1-(Visits[[#This Row],[QUOTE_PRICE]]/Visits[[#This Row],[INITIAL_PRICE]]),"")</f>
        <v/>
      </c>
      <c r="Q140" s="36">
        <f t="array" ref="Q140">IFERROR(VLOOKUP(Visits[[#This Row],[VISIT_ID]],J_A_visits!$A:$O,COLUMN(J_A_visits!N:N),0),"")</f>
        <v/>
      </c>
      <c r="R140" s="30">
        <f t="array" ref="R140">IFERROR(VLOOKUP(Visits[[#This Row],[VISIT_ID]],J_A_visits!$A:$O,COLUMN(J_A_visits!N:N),0),"")</f>
        <v/>
      </c>
      <c r="S140" s="30">
        <f>IF(Visits[[#This Row],[VISIT_ID]]="","",COUNTIF(Table3[VISIT_ID],Visits[[#This Row],[VISIT_ID]]))</f>
        <v/>
      </c>
      <c r="T140" s="38">
        <f t="array" ref="T140">IFERROR(TIMEVALUE(MID(VLOOKUP(Visits[[#This Row],[VISIT_ID]],J_A_visits!A:O,COLUMN(J_A_visits!E:E),0),12,8))-(7/24),"")</f>
        <v/>
      </c>
      <c r="U140" s="38">
        <f t="array" ref="U140">IFERROR(
    MOD(TIMEVALUE(MID(VLOOKUP(Visits[[#This Row],[VISIT_ID]],J_A_visits!A:O,COLUMN(J_A_visits!F:F),0),12,8)) - (7/24), 1),
"")</f>
        <v/>
      </c>
      <c r="V140" s="38">
        <f>IF(_xlfn.MINIFS(Table3[CLOCK_IN],Table3[VISIT_ID],Visits[[#This Row],[VISIT_ID]])=0,"",_xlfn.MINIFS(Table3[CLOCK_IN],Table3[VISIT_ID],Visits[[#This Row],[VISIT_ID]]))</f>
        <v/>
      </c>
      <c r="W140" s="38">
        <f>IF(_xlfn.MAXIFS(Table3[CLOCK_OUT],Table3[VISIT_ID],Visits[[#This Row],[VISIT_ID]])=0,"",_xlfn.MAXIFS(Table3[CLOCK_OUT],Table3[VISIT_ID],Visits[[#This Row],[VISIT_ID]]))</f>
        <v/>
      </c>
      <c r="X140" s="20">
        <f>IFERROR((Visits[[#This Row],[SCH_END]]-Visits[[#This Row],[SCH_START]])*24,"")</f>
        <v/>
      </c>
      <c r="Y140" s="20">
        <f>IFERROR((Visits[[#This Row],[ACT_END]]-Visits[[#This Row],[ACT_START]])*24,"")</f>
        <v/>
      </c>
      <c r="Z140" s="37">
        <f>IFERROR(Visits[[#This Row],[INVOICE_PRICE]]*Parameters!$B$2+Parameters!$B$3,"")</f>
        <v/>
      </c>
      <c r="AA140" s="39">
        <f>IFERROR((Parameters!$B$6/Parameters!$C$6)*Visits[[#This Row],[EXP_DURATION]],"")</f>
        <v/>
      </c>
      <c r="AB140" s="39">
        <f>IFERROR((Parameters!$B$6/Parameters!$C$6)*Visits[[#This Row],[ACT_DURATION]],"")</f>
        <v/>
      </c>
      <c r="AC140" s="37">
        <f>IF(Visits[[#This Row],[VISIT_ID]]="","",Parameters!$B$7/Parameters!$C$7)</f>
        <v/>
      </c>
      <c r="AD140" s="38" t="n"/>
      <c r="AE140" s="37">
        <f t="array" ref="AE140">IFERROR(Visits[[#This Row],[EXP_DURATION]]*Table6[Average],"")</f>
        <v/>
      </c>
      <c r="AF140" s="39">
        <f>IFERROR(IF(Visits[[#This Row],[VISIT_ID]]="","",SUMIF(Table3[VISIT_ID],Visits[[#This Row],[VISIT_ID]],Table3[TOTAL_COST])),"")</f>
        <v/>
      </c>
    </row>
    <row r="141">
      <c r="A141" s="30">
        <f>IF(J_A_visits!A141="","",J_A_visits!A141)</f>
        <v/>
      </c>
      <c r="B141" s="30">
        <f t="array" ref="B141">IFERROR(VLOOKUP(Visits[[#This Row],[VISIT_ID]],J_A_visits!A:O,COLUMN(J_A_visits!B:B),0),"")</f>
        <v/>
      </c>
      <c r="C141" s="30">
        <f t="array" ref="C141">IFERROR(VLOOKUP(Visits[[#This Row],[VISIT_ID]],J_A_visits!A:O,COLUMN(J_A_visits!C:C),0),"")</f>
        <v/>
      </c>
      <c r="D141" s="30">
        <f t="array" ref="D141">IFERROR(VLOOKUP(Visits[[#This Row],[VISIT_ID]],J_A_visits!A:O,COLUMN(J_A_visits!D:D),0),"")</f>
        <v/>
      </c>
      <c r="E141" s="6">
        <f t="array" ref="E141">IFERROR(DATEVALUE(LEFT(VLOOKUP(Visits[[#This Row],[VISIT_ID]],J_A_visits!A:O,COLUMN(J_A_visits!E:E),0),10)),"")</f>
        <v/>
      </c>
      <c r="F141" s="6">
        <f>IFERROR(TEXT(Visits[[#This Row],[DATE]],"YYYY-MM"),"")</f>
        <v/>
      </c>
      <c r="G141" s="6">
        <f t="array" ref="G141">IFERROR(VLOOKUP(Visits[[#This Row],[VISIT_ID]],J_A_visits!A:P,COLUMN(J_A_visits!P:P),0),"")</f>
        <v/>
      </c>
      <c r="H141" s="6">
        <f t="array" ref="H141">IFERROR(VLOOKUP(Visits[[#This Row],[VISIT_ID]],J_A_visits!A:Q,COLUMN(J_A_visits!Q:Q),0),"")</f>
        <v/>
      </c>
      <c r="I141" s="30">
        <f t="array" ref="I141">IFERROR(VLOOKUP(Visits[[#This Row],[VISIT_ID]],J_A_visits!$A:$O,COLUMN(J_A_visits!G:G),0),"")</f>
        <v/>
      </c>
      <c r="J141" s="37">
        <f t="array" ref="J141">IFERROR(VLOOKUP(Visits[[#This Row],[VISIT_ID]],J_A_visits!$A:$O,COLUMN(J_A_visits!H:H),0),"")</f>
        <v/>
      </c>
      <c r="K141" s="30">
        <f t="array" ref="K141">IFERROR(VLOOKUP(Visits[[#This Row],[VISIT_ID]],J_A_visits!$A:$O,COLUMN(J_A_visits!I:I),0),"")</f>
        <v/>
      </c>
      <c r="L141" s="37">
        <f t="array" ref="L141">IFERROR(VLOOKUP(Visits[[#This Row],[VISIT_ID]],J_A_visits!$A:$O,COLUMN(J_A_visits!J:J),0),"")</f>
        <v/>
      </c>
      <c r="M141" s="37">
        <f t="array" ref="M141">IFERROR(VLOOKUP(Visits[[#This Row],[VISIT_ID]],J_A_visits!$A:$O,COLUMN(J_A_visits!K:K),0),"")</f>
        <v/>
      </c>
      <c r="N141" s="37">
        <f t="array" ref="N141">IFERROR(VLOOKUP(Visits[[#This Row],[VISIT_ID]],J_A_visits!$A:$O,COLUMN(J_A_visits!L:L),0),"")</f>
        <v/>
      </c>
      <c r="O141" s="37">
        <f t="array" ref="O141">IFERROR(VLOOKUP(Visits[[#This Row],[VISIT_ID]],J_A_visits!$A:$O,COLUMN(J_A_visits!M:M),0),"")</f>
        <v/>
      </c>
      <c r="P141" s="37">
        <f>IFERROR(1-(Visits[[#This Row],[QUOTE_PRICE]]/Visits[[#This Row],[INITIAL_PRICE]]),"")</f>
        <v/>
      </c>
      <c r="Q141" s="36">
        <f t="array" ref="Q141">IFERROR(VLOOKUP(Visits[[#This Row],[VISIT_ID]],J_A_visits!$A:$O,COLUMN(J_A_visits!N:N),0),"")</f>
        <v/>
      </c>
      <c r="R141" s="30">
        <f t="array" ref="R141">IFERROR(VLOOKUP(Visits[[#This Row],[VISIT_ID]],J_A_visits!$A:$O,COLUMN(J_A_visits!N:N),0),"")</f>
        <v/>
      </c>
      <c r="S141" s="30">
        <f>IF(Visits[[#This Row],[VISIT_ID]]="","",COUNTIF(Table3[VISIT_ID],Visits[[#This Row],[VISIT_ID]]))</f>
        <v/>
      </c>
      <c r="T141" s="38">
        <f t="array" ref="T141">IFERROR(TIMEVALUE(MID(VLOOKUP(Visits[[#This Row],[VISIT_ID]],J_A_visits!A:O,COLUMN(J_A_visits!E:E),0),12,8))-(7/24),"")</f>
        <v/>
      </c>
      <c r="U141" s="38">
        <f t="array" ref="U141">IFERROR(
    MOD(TIMEVALUE(MID(VLOOKUP(Visits[[#This Row],[VISIT_ID]],J_A_visits!A:O,COLUMN(J_A_visits!F:F),0),12,8)) - (7/24), 1),
"")</f>
        <v/>
      </c>
      <c r="V141" s="38">
        <f>IF(_xlfn.MINIFS(Table3[CLOCK_IN],Table3[VISIT_ID],Visits[[#This Row],[VISIT_ID]])=0,"",_xlfn.MINIFS(Table3[CLOCK_IN],Table3[VISIT_ID],Visits[[#This Row],[VISIT_ID]]))</f>
        <v/>
      </c>
      <c r="W141" s="38">
        <f>IF(_xlfn.MAXIFS(Table3[CLOCK_OUT],Table3[VISIT_ID],Visits[[#This Row],[VISIT_ID]])=0,"",_xlfn.MAXIFS(Table3[CLOCK_OUT],Table3[VISIT_ID],Visits[[#This Row],[VISIT_ID]]))</f>
        <v/>
      </c>
      <c r="X141" s="20">
        <f>IFERROR((Visits[[#This Row],[SCH_END]]-Visits[[#This Row],[SCH_START]])*24,"")</f>
        <v/>
      </c>
      <c r="Y141" s="20">
        <f>IFERROR((Visits[[#This Row],[ACT_END]]-Visits[[#This Row],[ACT_START]])*24,"")</f>
        <v/>
      </c>
      <c r="Z141" s="37">
        <f>IFERROR(Visits[[#This Row],[INVOICE_PRICE]]*Parameters!$B$2+Parameters!$B$3,"")</f>
        <v/>
      </c>
      <c r="AA141" s="39">
        <f>IFERROR((Parameters!$B$6/Parameters!$C$6)*Visits[[#This Row],[EXP_DURATION]],"")</f>
        <v/>
      </c>
      <c r="AB141" s="39">
        <f>IFERROR((Parameters!$B$6/Parameters!$C$6)*Visits[[#This Row],[ACT_DURATION]],"")</f>
        <v/>
      </c>
      <c r="AC141" s="37">
        <f>IF(Visits[[#This Row],[VISIT_ID]]="","",Parameters!$B$7/Parameters!$C$7)</f>
        <v/>
      </c>
      <c r="AD141" s="38" t="n"/>
      <c r="AE141" s="37">
        <f t="array" ref="AE141">IFERROR(Visits[[#This Row],[EXP_DURATION]]*Table6[Average],"")</f>
        <v/>
      </c>
      <c r="AF141" s="39">
        <f>IFERROR(IF(Visits[[#This Row],[VISIT_ID]]="","",SUMIF(Table3[VISIT_ID],Visits[[#This Row],[VISIT_ID]],Table3[TOTAL_COST])),"")</f>
        <v/>
      </c>
    </row>
    <row r="142">
      <c r="A142" s="30">
        <f>IF(J_A_visits!A142="","",J_A_visits!A142)</f>
        <v/>
      </c>
      <c r="B142" s="30">
        <f t="array" ref="B142">IFERROR(VLOOKUP(Visits[[#This Row],[VISIT_ID]],J_A_visits!A:O,COLUMN(J_A_visits!B:B),0),"")</f>
        <v/>
      </c>
      <c r="C142" s="30">
        <f t="array" ref="C142">IFERROR(VLOOKUP(Visits[[#This Row],[VISIT_ID]],J_A_visits!A:O,COLUMN(J_A_visits!C:C),0),"")</f>
        <v/>
      </c>
      <c r="D142" s="30">
        <f t="array" ref="D142">IFERROR(VLOOKUP(Visits[[#This Row],[VISIT_ID]],J_A_visits!A:O,COLUMN(J_A_visits!D:D),0),"")</f>
        <v/>
      </c>
      <c r="E142" s="6">
        <f t="array" ref="E142">IFERROR(DATEVALUE(LEFT(VLOOKUP(Visits[[#This Row],[VISIT_ID]],J_A_visits!A:O,COLUMN(J_A_visits!E:E),0),10)),"")</f>
        <v/>
      </c>
      <c r="F142" s="6">
        <f>IFERROR(TEXT(Visits[[#This Row],[DATE]],"YYYY-MM"),"")</f>
        <v/>
      </c>
      <c r="G142" s="6">
        <f t="array" ref="G142">IFERROR(VLOOKUP(Visits[[#This Row],[VISIT_ID]],J_A_visits!A:P,COLUMN(J_A_visits!P:P),0),"")</f>
        <v/>
      </c>
      <c r="H142" s="6">
        <f t="array" ref="H142">IFERROR(VLOOKUP(Visits[[#This Row],[VISIT_ID]],J_A_visits!A:Q,COLUMN(J_A_visits!Q:Q),0),"")</f>
        <v/>
      </c>
      <c r="I142" s="30">
        <f t="array" ref="I142">IFERROR(VLOOKUP(Visits[[#This Row],[VISIT_ID]],J_A_visits!$A:$O,COLUMN(J_A_visits!G:G),0),"")</f>
        <v/>
      </c>
      <c r="J142" s="37">
        <f t="array" ref="J142">IFERROR(VLOOKUP(Visits[[#This Row],[VISIT_ID]],J_A_visits!$A:$O,COLUMN(J_A_visits!H:H),0),"")</f>
        <v/>
      </c>
      <c r="K142" s="30">
        <f t="array" ref="K142">IFERROR(VLOOKUP(Visits[[#This Row],[VISIT_ID]],J_A_visits!$A:$O,COLUMN(J_A_visits!I:I),0),"")</f>
        <v/>
      </c>
      <c r="L142" s="37">
        <f t="array" ref="L142">IFERROR(VLOOKUP(Visits[[#This Row],[VISIT_ID]],J_A_visits!$A:$O,COLUMN(J_A_visits!J:J),0),"")</f>
        <v/>
      </c>
      <c r="M142" s="37">
        <f t="array" ref="M142">IFERROR(VLOOKUP(Visits[[#This Row],[VISIT_ID]],J_A_visits!$A:$O,COLUMN(J_A_visits!K:K),0),"")</f>
        <v/>
      </c>
      <c r="N142" s="37">
        <f t="array" ref="N142">IFERROR(VLOOKUP(Visits[[#This Row],[VISIT_ID]],J_A_visits!$A:$O,COLUMN(J_A_visits!L:L),0),"")</f>
        <v/>
      </c>
      <c r="O142" s="37">
        <f t="array" ref="O142">IFERROR(VLOOKUP(Visits[[#This Row],[VISIT_ID]],J_A_visits!$A:$O,COLUMN(J_A_visits!M:M),0),"")</f>
        <v/>
      </c>
      <c r="P142" s="37">
        <f>IFERROR(1-(Visits[[#This Row],[QUOTE_PRICE]]/Visits[[#This Row],[INITIAL_PRICE]]),"")</f>
        <v/>
      </c>
      <c r="Q142" s="36">
        <f t="array" ref="Q142">IFERROR(VLOOKUP(Visits[[#This Row],[VISIT_ID]],J_A_visits!$A:$O,COLUMN(J_A_visits!N:N),0),"")</f>
        <v/>
      </c>
      <c r="R142" s="30">
        <f t="array" ref="R142">IFERROR(VLOOKUP(Visits[[#This Row],[VISIT_ID]],J_A_visits!$A:$O,COLUMN(J_A_visits!N:N),0),"")</f>
        <v/>
      </c>
      <c r="S142" s="30">
        <f>IF(Visits[[#This Row],[VISIT_ID]]="","",COUNTIF(Table3[VISIT_ID],Visits[[#This Row],[VISIT_ID]]))</f>
        <v/>
      </c>
      <c r="T142" s="38">
        <f t="array" ref="T142">IFERROR(TIMEVALUE(MID(VLOOKUP(Visits[[#This Row],[VISIT_ID]],J_A_visits!A:O,COLUMN(J_A_visits!E:E),0),12,8))-(7/24),"")</f>
        <v/>
      </c>
      <c r="U142" s="38">
        <f t="array" ref="U142">IFERROR(
    MOD(TIMEVALUE(MID(VLOOKUP(Visits[[#This Row],[VISIT_ID]],J_A_visits!A:O,COLUMN(J_A_visits!F:F),0),12,8)) - (7/24), 1),
"")</f>
        <v/>
      </c>
      <c r="V142" s="38">
        <f>IF(_xlfn.MINIFS(Table3[CLOCK_IN],Table3[VISIT_ID],Visits[[#This Row],[VISIT_ID]])=0,"",_xlfn.MINIFS(Table3[CLOCK_IN],Table3[VISIT_ID],Visits[[#This Row],[VISIT_ID]]))</f>
        <v/>
      </c>
      <c r="W142" s="38">
        <f>IF(_xlfn.MAXIFS(Table3[CLOCK_OUT],Table3[VISIT_ID],Visits[[#This Row],[VISIT_ID]])=0,"",_xlfn.MAXIFS(Table3[CLOCK_OUT],Table3[VISIT_ID],Visits[[#This Row],[VISIT_ID]]))</f>
        <v/>
      </c>
      <c r="X142" s="20">
        <f>IFERROR((Visits[[#This Row],[SCH_END]]-Visits[[#This Row],[SCH_START]])*24,"")</f>
        <v/>
      </c>
      <c r="Y142" s="20">
        <f>IFERROR((Visits[[#This Row],[ACT_END]]-Visits[[#This Row],[ACT_START]])*24,"")</f>
        <v/>
      </c>
      <c r="Z142" s="37">
        <f>IFERROR(Visits[[#This Row],[INVOICE_PRICE]]*Parameters!$B$2+Parameters!$B$3,"")</f>
        <v/>
      </c>
      <c r="AA142" s="39">
        <f>IFERROR((Parameters!$B$6/Parameters!$C$6)*Visits[[#This Row],[EXP_DURATION]],"")</f>
        <v/>
      </c>
      <c r="AB142" s="39">
        <f>IFERROR((Parameters!$B$6/Parameters!$C$6)*Visits[[#This Row],[ACT_DURATION]],"")</f>
        <v/>
      </c>
      <c r="AC142" s="37">
        <f>IF(Visits[[#This Row],[VISIT_ID]]="","",Parameters!$B$7/Parameters!$C$7)</f>
        <v/>
      </c>
      <c r="AD142" s="38" t="n"/>
      <c r="AE142" s="37">
        <f t="array" ref="AE142">IFERROR(Visits[[#This Row],[EXP_DURATION]]*Table6[Average],"")</f>
        <v/>
      </c>
      <c r="AF142" s="39">
        <f>IFERROR(IF(Visits[[#This Row],[VISIT_ID]]="","",SUMIF(Table3[VISIT_ID],Visits[[#This Row],[VISIT_ID]],Table3[TOTAL_COST])),"")</f>
        <v/>
      </c>
    </row>
    <row r="143">
      <c r="A143" s="30">
        <f>IF(J_A_visits!A143="","",J_A_visits!A143)</f>
        <v/>
      </c>
      <c r="B143" s="30">
        <f t="array" ref="B143">IFERROR(VLOOKUP(Visits[[#This Row],[VISIT_ID]],J_A_visits!A:O,COLUMN(J_A_visits!B:B),0),"")</f>
        <v/>
      </c>
      <c r="C143" s="30">
        <f t="array" ref="C143">IFERROR(VLOOKUP(Visits[[#This Row],[VISIT_ID]],J_A_visits!A:O,COLUMN(J_A_visits!C:C),0),"")</f>
        <v/>
      </c>
      <c r="D143" s="30">
        <f t="array" ref="D143">IFERROR(VLOOKUP(Visits[[#This Row],[VISIT_ID]],J_A_visits!A:O,COLUMN(J_A_visits!D:D),0),"")</f>
        <v/>
      </c>
      <c r="E143" s="6">
        <f t="array" ref="E143">IFERROR(DATEVALUE(LEFT(VLOOKUP(Visits[[#This Row],[VISIT_ID]],J_A_visits!A:O,COLUMN(J_A_visits!E:E),0),10)),"")</f>
        <v/>
      </c>
      <c r="F143" s="6">
        <f>IFERROR(TEXT(Visits[[#This Row],[DATE]],"YYYY-MM"),"")</f>
        <v/>
      </c>
      <c r="G143" s="6">
        <f t="array" ref="G143">IFERROR(VLOOKUP(Visits[[#This Row],[VISIT_ID]],J_A_visits!A:P,COLUMN(J_A_visits!P:P),0),"")</f>
        <v/>
      </c>
      <c r="H143" s="6">
        <f t="array" ref="H143">IFERROR(VLOOKUP(Visits[[#This Row],[VISIT_ID]],J_A_visits!A:Q,COLUMN(J_A_visits!Q:Q),0),"")</f>
        <v/>
      </c>
      <c r="I143" s="30">
        <f t="array" ref="I143">IFERROR(VLOOKUP(Visits[[#This Row],[VISIT_ID]],J_A_visits!$A:$O,COLUMN(J_A_visits!G:G),0),"")</f>
        <v/>
      </c>
      <c r="J143" s="37">
        <f t="array" ref="J143">IFERROR(VLOOKUP(Visits[[#This Row],[VISIT_ID]],J_A_visits!$A:$O,COLUMN(J_A_visits!H:H),0),"")</f>
        <v/>
      </c>
      <c r="K143" s="30">
        <f t="array" ref="K143">IFERROR(VLOOKUP(Visits[[#This Row],[VISIT_ID]],J_A_visits!$A:$O,COLUMN(J_A_visits!I:I),0),"")</f>
        <v/>
      </c>
      <c r="L143" s="37">
        <f t="array" ref="L143">IFERROR(VLOOKUP(Visits[[#This Row],[VISIT_ID]],J_A_visits!$A:$O,COLUMN(J_A_visits!J:J),0),"")</f>
        <v/>
      </c>
      <c r="M143" s="37">
        <f t="array" ref="M143">IFERROR(VLOOKUP(Visits[[#This Row],[VISIT_ID]],J_A_visits!$A:$O,COLUMN(J_A_visits!K:K),0),"")</f>
        <v/>
      </c>
      <c r="N143" s="37">
        <f t="array" ref="N143">IFERROR(VLOOKUP(Visits[[#This Row],[VISIT_ID]],J_A_visits!$A:$O,COLUMN(J_A_visits!L:L),0),"")</f>
        <v/>
      </c>
      <c r="O143" s="37">
        <f t="array" ref="O143">IFERROR(VLOOKUP(Visits[[#This Row],[VISIT_ID]],J_A_visits!$A:$O,COLUMN(J_A_visits!M:M),0),"")</f>
        <v/>
      </c>
      <c r="P143" s="37">
        <f>IFERROR(1-(Visits[[#This Row],[QUOTE_PRICE]]/Visits[[#This Row],[INITIAL_PRICE]]),"")</f>
        <v/>
      </c>
      <c r="Q143" s="36">
        <f t="array" ref="Q143">IFERROR(VLOOKUP(Visits[[#This Row],[VISIT_ID]],J_A_visits!$A:$O,COLUMN(J_A_visits!N:N),0),"")</f>
        <v/>
      </c>
      <c r="R143" s="30">
        <f t="array" ref="R143">IFERROR(VLOOKUP(Visits[[#This Row],[VISIT_ID]],J_A_visits!$A:$O,COLUMN(J_A_visits!N:N),0),"")</f>
        <v/>
      </c>
      <c r="S143" s="30">
        <f>IF(Visits[[#This Row],[VISIT_ID]]="","",COUNTIF(Table3[VISIT_ID],Visits[[#This Row],[VISIT_ID]]))</f>
        <v/>
      </c>
      <c r="T143" s="38">
        <f t="array" ref="T143">IFERROR(TIMEVALUE(MID(VLOOKUP(Visits[[#This Row],[VISIT_ID]],J_A_visits!A:O,COLUMN(J_A_visits!E:E),0),12,8))-(7/24),"")</f>
        <v/>
      </c>
      <c r="U143" s="38">
        <f t="array" ref="U143">IFERROR(
    MOD(TIMEVALUE(MID(VLOOKUP(Visits[[#This Row],[VISIT_ID]],J_A_visits!A:O,COLUMN(J_A_visits!F:F),0),12,8)) - (7/24), 1),
"")</f>
        <v/>
      </c>
      <c r="V143" s="38">
        <f>IF(_xlfn.MINIFS(Table3[CLOCK_IN],Table3[VISIT_ID],Visits[[#This Row],[VISIT_ID]])=0,"",_xlfn.MINIFS(Table3[CLOCK_IN],Table3[VISIT_ID],Visits[[#This Row],[VISIT_ID]]))</f>
        <v/>
      </c>
      <c r="W143" s="38">
        <f>IF(_xlfn.MAXIFS(Table3[CLOCK_OUT],Table3[VISIT_ID],Visits[[#This Row],[VISIT_ID]])=0,"",_xlfn.MAXIFS(Table3[CLOCK_OUT],Table3[VISIT_ID],Visits[[#This Row],[VISIT_ID]]))</f>
        <v/>
      </c>
      <c r="X143" s="20">
        <f>IFERROR((Visits[[#This Row],[SCH_END]]-Visits[[#This Row],[SCH_START]])*24,"")</f>
        <v/>
      </c>
      <c r="Y143" s="20">
        <f>IFERROR((Visits[[#This Row],[ACT_END]]-Visits[[#This Row],[ACT_START]])*24,"")</f>
        <v/>
      </c>
      <c r="Z143" s="37">
        <f>IFERROR(Visits[[#This Row],[INVOICE_PRICE]]*Parameters!$B$2+Parameters!$B$3,"")</f>
        <v/>
      </c>
      <c r="AA143" s="39">
        <f>IFERROR((Parameters!$B$6/Parameters!$C$6)*Visits[[#This Row],[EXP_DURATION]],"")</f>
        <v/>
      </c>
      <c r="AB143" s="39">
        <f>IFERROR((Parameters!$B$6/Parameters!$C$6)*Visits[[#This Row],[ACT_DURATION]],"")</f>
        <v/>
      </c>
      <c r="AC143" s="37">
        <f>IF(Visits[[#This Row],[VISIT_ID]]="","",Parameters!$B$7/Parameters!$C$7)</f>
        <v/>
      </c>
      <c r="AD143" s="38" t="n"/>
      <c r="AE143" s="37">
        <f t="array" ref="AE143">IFERROR(Visits[[#This Row],[EXP_DURATION]]*Table6[Average],"")</f>
        <v/>
      </c>
      <c r="AF143" s="39">
        <f>IFERROR(IF(Visits[[#This Row],[VISIT_ID]]="","",SUMIF(Table3[VISIT_ID],Visits[[#This Row],[VISIT_ID]],Table3[TOTAL_COST])),"")</f>
        <v/>
      </c>
    </row>
    <row r="144">
      <c r="A144" s="30">
        <f>IF(J_A_visits!A144="","",J_A_visits!A144)</f>
        <v/>
      </c>
      <c r="B144" s="30">
        <f t="array" ref="B144">IFERROR(VLOOKUP(Visits[[#This Row],[VISIT_ID]],J_A_visits!A:O,COLUMN(J_A_visits!B:B),0),"")</f>
        <v/>
      </c>
      <c r="C144" s="30">
        <f t="array" ref="C144">IFERROR(VLOOKUP(Visits[[#This Row],[VISIT_ID]],J_A_visits!A:O,COLUMN(J_A_visits!C:C),0),"")</f>
        <v/>
      </c>
      <c r="D144" s="30">
        <f t="array" ref="D144">IFERROR(VLOOKUP(Visits[[#This Row],[VISIT_ID]],J_A_visits!A:O,COLUMN(J_A_visits!D:D),0),"")</f>
        <v/>
      </c>
      <c r="E144" s="6">
        <f t="array" ref="E144">IFERROR(DATEVALUE(LEFT(VLOOKUP(Visits[[#This Row],[VISIT_ID]],J_A_visits!A:O,COLUMN(J_A_visits!E:E),0),10)),"")</f>
        <v/>
      </c>
      <c r="F144" s="6">
        <f>IFERROR(TEXT(Visits[[#This Row],[DATE]],"YYYY-MM"),"")</f>
        <v/>
      </c>
      <c r="G144" s="6">
        <f t="array" ref="G144">IFERROR(VLOOKUP(Visits[[#This Row],[VISIT_ID]],J_A_visits!A:P,COLUMN(J_A_visits!P:P),0),"")</f>
        <v/>
      </c>
      <c r="H144" s="6">
        <f t="array" ref="H144">IFERROR(VLOOKUP(Visits[[#This Row],[VISIT_ID]],J_A_visits!A:Q,COLUMN(J_A_visits!Q:Q),0),"")</f>
        <v/>
      </c>
      <c r="I144" s="30">
        <f t="array" ref="I144">IFERROR(VLOOKUP(Visits[[#This Row],[VISIT_ID]],J_A_visits!$A:$O,COLUMN(J_A_visits!G:G),0),"")</f>
        <v/>
      </c>
      <c r="J144" s="37">
        <f t="array" ref="J144">IFERROR(VLOOKUP(Visits[[#This Row],[VISIT_ID]],J_A_visits!$A:$O,COLUMN(J_A_visits!H:H),0),"")</f>
        <v/>
      </c>
      <c r="K144" s="30">
        <f t="array" ref="K144">IFERROR(VLOOKUP(Visits[[#This Row],[VISIT_ID]],J_A_visits!$A:$O,COLUMN(J_A_visits!I:I),0),"")</f>
        <v/>
      </c>
      <c r="L144" s="37">
        <f t="array" ref="L144">IFERROR(VLOOKUP(Visits[[#This Row],[VISIT_ID]],J_A_visits!$A:$O,COLUMN(J_A_visits!J:J),0),"")</f>
        <v/>
      </c>
      <c r="M144" s="37">
        <f t="array" ref="M144">IFERROR(VLOOKUP(Visits[[#This Row],[VISIT_ID]],J_A_visits!$A:$O,COLUMN(J_A_visits!K:K),0),"")</f>
        <v/>
      </c>
      <c r="N144" s="37">
        <f t="array" ref="N144">IFERROR(VLOOKUP(Visits[[#This Row],[VISIT_ID]],J_A_visits!$A:$O,COLUMN(J_A_visits!L:L),0),"")</f>
        <v/>
      </c>
      <c r="O144" s="37">
        <f t="array" ref="O144">IFERROR(VLOOKUP(Visits[[#This Row],[VISIT_ID]],J_A_visits!$A:$O,COLUMN(J_A_visits!M:M),0),"")</f>
        <v/>
      </c>
      <c r="P144" s="37">
        <f>IFERROR(1-(Visits[[#This Row],[QUOTE_PRICE]]/Visits[[#This Row],[INITIAL_PRICE]]),"")</f>
        <v/>
      </c>
      <c r="Q144" s="36">
        <f t="array" ref="Q144">IFERROR(VLOOKUP(Visits[[#This Row],[VISIT_ID]],J_A_visits!$A:$O,COLUMN(J_A_visits!N:N),0),"")</f>
        <v/>
      </c>
      <c r="R144" s="30">
        <f t="array" ref="R144">IFERROR(VLOOKUP(Visits[[#This Row],[VISIT_ID]],J_A_visits!$A:$O,COLUMN(J_A_visits!N:N),0),"")</f>
        <v/>
      </c>
      <c r="S144" s="30">
        <f>IF(Visits[[#This Row],[VISIT_ID]]="","",COUNTIF(Table3[VISIT_ID],Visits[[#This Row],[VISIT_ID]]))</f>
        <v/>
      </c>
      <c r="T144" s="38">
        <f t="array" ref="T144">IFERROR(TIMEVALUE(MID(VLOOKUP(Visits[[#This Row],[VISIT_ID]],J_A_visits!A:O,COLUMN(J_A_visits!E:E),0),12,8))-(7/24),"")</f>
        <v/>
      </c>
      <c r="U144" s="38">
        <f t="array" ref="U144">IFERROR(
    MOD(TIMEVALUE(MID(VLOOKUP(Visits[[#This Row],[VISIT_ID]],J_A_visits!A:O,COLUMN(J_A_visits!F:F),0),12,8)) - (7/24), 1),
"")</f>
        <v/>
      </c>
      <c r="V144" s="38">
        <f>IF(_xlfn.MINIFS(Table3[CLOCK_IN],Table3[VISIT_ID],Visits[[#This Row],[VISIT_ID]])=0,"",_xlfn.MINIFS(Table3[CLOCK_IN],Table3[VISIT_ID],Visits[[#This Row],[VISIT_ID]]))</f>
        <v/>
      </c>
      <c r="W144" s="38">
        <f>IF(_xlfn.MAXIFS(Table3[CLOCK_OUT],Table3[VISIT_ID],Visits[[#This Row],[VISIT_ID]])=0,"",_xlfn.MAXIFS(Table3[CLOCK_OUT],Table3[VISIT_ID],Visits[[#This Row],[VISIT_ID]]))</f>
        <v/>
      </c>
      <c r="X144" s="20">
        <f>IFERROR((Visits[[#This Row],[SCH_END]]-Visits[[#This Row],[SCH_START]])*24,"")</f>
        <v/>
      </c>
      <c r="Y144" s="20">
        <f>IFERROR((Visits[[#This Row],[ACT_END]]-Visits[[#This Row],[ACT_START]])*24,"")</f>
        <v/>
      </c>
      <c r="Z144" s="37">
        <f>IFERROR(Visits[[#This Row],[INVOICE_PRICE]]*Parameters!$B$2+Parameters!$B$3,"")</f>
        <v/>
      </c>
      <c r="AA144" s="39">
        <f>IFERROR((Parameters!$B$6/Parameters!$C$6)*Visits[[#This Row],[EXP_DURATION]],"")</f>
        <v/>
      </c>
      <c r="AB144" s="39">
        <f>IFERROR((Parameters!$B$6/Parameters!$C$6)*Visits[[#This Row],[ACT_DURATION]],"")</f>
        <v/>
      </c>
      <c r="AC144" s="37">
        <f>IF(Visits[[#This Row],[VISIT_ID]]="","",Parameters!$B$7/Parameters!$C$7)</f>
        <v/>
      </c>
      <c r="AD144" s="38" t="n"/>
      <c r="AE144" s="37">
        <f t="array" ref="AE144">IFERROR(Visits[[#This Row],[EXP_DURATION]]*Table6[Average],"")</f>
        <v/>
      </c>
      <c r="AF144" s="39">
        <f>IFERROR(IF(Visits[[#This Row],[VISIT_ID]]="","",SUMIF(Table3[VISIT_ID],Visits[[#This Row],[VISIT_ID]],Table3[TOTAL_COST])),"")</f>
        <v/>
      </c>
    </row>
    <row r="145">
      <c r="A145" s="30">
        <f>IF(J_A_visits!A145="","",J_A_visits!A145)</f>
        <v/>
      </c>
      <c r="B145" s="30">
        <f t="array" ref="B145">IFERROR(VLOOKUP(Visits[[#This Row],[VISIT_ID]],J_A_visits!A:O,COLUMN(J_A_visits!B:B),0),"")</f>
        <v/>
      </c>
      <c r="C145" s="30">
        <f t="array" ref="C145">IFERROR(VLOOKUP(Visits[[#This Row],[VISIT_ID]],J_A_visits!A:O,COLUMN(J_A_visits!C:C),0),"")</f>
        <v/>
      </c>
      <c r="D145" s="30">
        <f t="array" ref="D145">IFERROR(VLOOKUP(Visits[[#This Row],[VISIT_ID]],J_A_visits!A:O,COLUMN(J_A_visits!D:D),0),"")</f>
        <v/>
      </c>
      <c r="E145" s="6">
        <f t="array" ref="E145">IFERROR(DATEVALUE(LEFT(VLOOKUP(Visits[[#This Row],[VISIT_ID]],J_A_visits!A:O,COLUMN(J_A_visits!E:E),0),10)),"")</f>
        <v/>
      </c>
      <c r="F145" s="6">
        <f>IFERROR(TEXT(Visits[[#This Row],[DATE]],"YYYY-MM"),"")</f>
        <v/>
      </c>
      <c r="G145" s="6">
        <f t="array" ref="G145">IFERROR(VLOOKUP(Visits[[#This Row],[VISIT_ID]],J_A_visits!A:P,COLUMN(J_A_visits!P:P),0),"")</f>
        <v/>
      </c>
      <c r="H145" s="6">
        <f t="array" ref="H145">IFERROR(VLOOKUP(Visits[[#This Row],[VISIT_ID]],J_A_visits!A:Q,COLUMN(J_A_visits!Q:Q),0),"")</f>
        <v/>
      </c>
      <c r="I145" s="30">
        <f t="array" ref="I145">IFERROR(VLOOKUP(Visits[[#This Row],[VISIT_ID]],J_A_visits!$A:$O,COLUMN(J_A_visits!G:G),0),"")</f>
        <v/>
      </c>
      <c r="J145" s="37">
        <f t="array" ref="J145">IFERROR(VLOOKUP(Visits[[#This Row],[VISIT_ID]],J_A_visits!$A:$O,COLUMN(J_A_visits!H:H),0),"")</f>
        <v/>
      </c>
      <c r="K145" s="30">
        <f t="array" ref="K145">IFERROR(VLOOKUP(Visits[[#This Row],[VISIT_ID]],J_A_visits!$A:$O,COLUMN(J_A_visits!I:I),0),"")</f>
        <v/>
      </c>
      <c r="L145" s="37">
        <f t="array" ref="L145">IFERROR(VLOOKUP(Visits[[#This Row],[VISIT_ID]],J_A_visits!$A:$O,COLUMN(J_A_visits!J:J),0),"")</f>
        <v/>
      </c>
      <c r="M145" s="37">
        <f t="array" ref="M145">IFERROR(VLOOKUP(Visits[[#This Row],[VISIT_ID]],J_A_visits!$A:$O,COLUMN(J_A_visits!K:K),0),"")</f>
        <v/>
      </c>
      <c r="N145" s="37">
        <f t="array" ref="N145">IFERROR(VLOOKUP(Visits[[#This Row],[VISIT_ID]],J_A_visits!$A:$O,COLUMN(J_A_visits!L:L),0),"")</f>
        <v/>
      </c>
      <c r="O145" s="37">
        <f t="array" ref="O145">IFERROR(VLOOKUP(Visits[[#This Row],[VISIT_ID]],J_A_visits!$A:$O,COLUMN(J_A_visits!M:M),0),"")</f>
        <v/>
      </c>
      <c r="P145" s="37">
        <f>IFERROR(1-(Visits[[#This Row],[QUOTE_PRICE]]/Visits[[#This Row],[INITIAL_PRICE]]),"")</f>
        <v/>
      </c>
      <c r="Q145" s="36">
        <f t="array" ref="Q145">IFERROR(VLOOKUP(Visits[[#This Row],[VISIT_ID]],J_A_visits!$A:$O,COLUMN(J_A_visits!N:N),0),"")</f>
        <v/>
      </c>
      <c r="R145" s="30">
        <f t="array" ref="R145">IFERROR(VLOOKUP(Visits[[#This Row],[VISIT_ID]],J_A_visits!$A:$O,COLUMN(J_A_visits!N:N),0),"")</f>
        <v/>
      </c>
      <c r="S145" s="30">
        <f>IF(Visits[[#This Row],[VISIT_ID]]="","",COUNTIF(Table3[VISIT_ID],Visits[[#This Row],[VISIT_ID]]))</f>
        <v/>
      </c>
      <c r="T145" s="38">
        <f t="array" ref="T145">IFERROR(TIMEVALUE(MID(VLOOKUP(Visits[[#This Row],[VISIT_ID]],J_A_visits!A:O,COLUMN(J_A_visits!E:E),0),12,8))-(7/24),"")</f>
        <v/>
      </c>
      <c r="U145" s="38">
        <f t="array" ref="U145">IFERROR(
    MOD(TIMEVALUE(MID(VLOOKUP(Visits[[#This Row],[VISIT_ID]],J_A_visits!A:O,COLUMN(J_A_visits!F:F),0),12,8)) - (7/24), 1),
"")</f>
        <v/>
      </c>
      <c r="V145" s="38">
        <f>IF(_xlfn.MINIFS(Table3[CLOCK_IN],Table3[VISIT_ID],Visits[[#This Row],[VISIT_ID]])=0,"",_xlfn.MINIFS(Table3[CLOCK_IN],Table3[VISIT_ID],Visits[[#This Row],[VISIT_ID]]))</f>
        <v/>
      </c>
      <c r="W145" s="38">
        <f>IF(_xlfn.MAXIFS(Table3[CLOCK_OUT],Table3[VISIT_ID],Visits[[#This Row],[VISIT_ID]])=0,"",_xlfn.MAXIFS(Table3[CLOCK_OUT],Table3[VISIT_ID],Visits[[#This Row],[VISIT_ID]]))</f>
        <v/>
      </c>
      <c r="X145" s="20">
        <f>IFERROR((Visits[[#This Row],[SCH_END]]-Visits[[#This Row],[SCH_START]])*24,"")</f>
        <v/>
      </c>
      <c r="Y145" s="20">
        <f>IFERROR((Visits[[#This Row],[ACT_END]]-Visits[[#This Row],[ACT_START]])*24,"")</f>
        <v/>
      </c>
      <c r="Z145" s="37">
        <f>IFERROR(Visits[[#This Row],[INVOICE_PRICE]]*Parameters!$B$2+Parameters!$B$3,"")</f>
        <v/>
      </c>
      <c r="AA145" s="39">
        <f>IFERROR((Parameters!$B$6/Parameters!$C$6)*Visits[[#This Row],[EXP_DURATION]],"")</f>
        <v/>
      </c>
      <c r="AB145" s="39">
        <f>IFERROR((Parameters!$B$6/Parameters!$C$6)*Visits[[#This Row],[ACT_DURATION]],"")</f>
        <v/>
      </c>
      <c r="AC145" s="37">
        <f>IF(Visits[[#This Row],[VISIT_ID]]="","",Parameters!$B$7/Parameters!$C$7)</f>
        <v/>
      </c>
      <c r="AD145" s="38" t="n"/>
      <c r="AE145" s="37">
        <f t="array" ref="AE145">IFERROR(Visits[[#This Row],[EXP_DURATION]]*Table6[Average],"")</f>
        <v/>
      </c>
      <c r="AF145" s="39">
        <f>IFERROR(IF(Visits[[#This Row],[VISIT_ID]]="","",SUMIF(Table3[VISIT_ID],Visits[[#This Row],[VISIT_ID]],Table3[TOTAL_COST])),"")</f>
        <v/>
      </c>
    </row>
    <row r="146">
      <c r="A146" s="30">
        <f>IF(J_A_visits!A146="","",J_A_visits!A146)</f>
        <v/>
      </c>
      <c r="B146" s="30">
        <f t="array" ref="B146">IFERROR(VLOOKUP(Visits[[#This Row],[VISIT_ID]],J_A_visits!A:O,COLUMN(J_A_visits!B:B),0),"")</f>
        <v/>
      </c>
      <c r="C146" s="30">
        <f t="array" ref="C146">IFERROR(VLOOKUP(Visits[[#This Row],[VISIT_ID]],J_A_visits!A:O,COLUMN(J_A_visits!C:C),0),"")</f>
        <v/>
      </c>
      <c r="D146" s="30">
        <f t="array" ref="D146">IFERROR(VLOOKUP(Visits[[#This Row],[VISIT_ID]],J_A_visits!A:O,COLUMN(J_A_visits!D:D),0),"")</f>
        <v/>
      </c>
      <c r="E146" s="6">
        <f t="array" ref="E146">IFERROR(DATEVALUE(LEFT(VLOOKUP(Visits[[#This Row],[VISIT_ID]],J_A_visits!A:O,COLUMN(J_A_visits!E:E),0),10)),"")</f>
        <v/>
      </c>
      <c r="F146" s="6">
        <f>IFERROR(TEXT(Visits[[#This Row],[DATE]],"YYYY-MM"),"")</f>
        <v/>
      </c>
      <c r="G146" s="6">
        <f t="array" ref="G146">IFERROR(VLOOKUP(Visits[[#This Row],[VISIT_ID]],J_A_visits!A:P,COLUMN(J_A_visits!P:P),0),"")</f>
        <v/>
      </c>
      <c r="H146" s="6">
        <f t="array" ref="H146">IFERROR(VLOOKUP(Visits[[#This Row],[VISIT_ID]],J_A_visits!A:Q,COLUMN(J_A_visits!Q:Q),0),"")</f>
        <v/>
      </c>
      <c r="I146" s="30">
        <f t="array" ref="I146">IFERROR(VLOOKUP(Visits[[#This Row],[VISIT_ID]],J_A_visits!$A:$O,COLUMN(J_A_visits!G:G),0),"")</f>
        <v/>
      </c>
      <c r="J146" s="37">
        <f t="array" ref="J146">IFERROR(VLOOKUP(Visits[[#This Row],[VISIT_ID]],J_A_visits!$A:$O,COLUMN(J_A_visits!H:H),0),"")</f>
        <v/>
      </c>
      <c r="K146" s="30">
        <f t="array" ref="K146">IFERROR(VLOOKUP(Visits[[#This Row],[VISIT_ID]],J_A_visits!$A:$O,COLUMN(J_A_visits!I:I),0),"")</f>
        <v/>
      </c>
      <c r="L146" s="37">
        <f t="array" ref="L146">IFERROR(VLOOKUP(Visits[[#This Row],[VISIT_ID]],J_A_visits!$A:$O,COLUMN(J_A_visits!J:J),0),"")</f>
        <v/>
      </c>
      <c r="M146" s="37">
        <f t="array" ref="M146">IFERROR(VLOOKUP(Visits[[#This Row],[VISIT_ID]],J_A_visits!$A:$O,COLUMN(J_A_visits!K:K),0),"")</f>
        <v/>
      </c>
      <c r="N146" s="37">
        <f t="array" ref="N146">IFERROR(VLOOKUP(Visits[[#This Row],[VISIT_ID]],J_A_visits!$A:$O,COLUMN(J_A_visits!L:L),0),"")</f>
        <v/>
      </c>
      <c r="O146" s="37">
        <f t="array" ref="O146">IFERROR(VLOOKUP(Visits[[#This Row],[VISIT_ID]],J_A_visits!$A:$O,COLUMN(J_A_visits!M:M),0),"")</f>
        <v/>
      </c>
      <c r="P146" s="37">
        <f>IFERROR(1-(Visits[[#This Row],[QUOTE_PRICE]]/Visits[[#This Row],[INITIAL_PRICE]]),"")</f>
        <v/>
      </c>
      <c r="Q146" s="36">
        <f t="array" ref="Q146">IFERROR(VLOOKUP(Visits[[#This Row],[VISIT_ID]],J_A_visits!$A:$O,COLUMN(J_A_visits!N:N),0),"")</f>
        <v/>
      </c>
      <c r="R146" s="30">
        <f t="array" ref="R146">IFERROR(VLOOKUP(Visits[[#This Row],[VISIT_ID]],J_A_visits!$A:$O,COLUMN(J_A_visits!N:N),0),"")</f>
        <v/>
      </c>
      <c r="S146" s="30">
        <f>IF(Visits[[#This Row],[VISIT_ID]]="","",COUNTIF(Table3[VISIT_ID],Visits[[#This Row],[VISIT_ID]]))</f>
        <v/>
      </c>
      <c r="T146" s="38">
        <f t="array" ref="T146">IFERROR(TIMEVALUE(MID(VLOOKUP(Visits[[#This Row],[VISIT_ID]],J_A_visits!A:O,COLUMN(J_A_visits!E:E),0),12,8))-(7/24),"")</f>
        <v/>
      </c>
      <c r="U146" s="38">
        <f t="array" ref="U146">IFERROR(
    MOD(TIMEVALUE(MID(VLOOKUP(Visits[[#This Row],[VISIT_ID]],J_A_visits!A:O,COLUMN(J_A_visits!F:F),0),12,8)) - (7/24), 1),
"")</f>
        <v/>
      </c>
      <c r="V146" s="38">
        <f>IF(_xlfn.MINIFS(Table3[CLOCK_IN],Table3[VISIT_ID],Visits[[#This Row],[VISIT_ID]])=0,"",_xlfn.MINIFS(Table3[CLOCK_IN],Table3[VISIT_ID],Visits[[#This Row],[VISIT_ID]]))</f>
        <v/>
      </c>
      <c r="W146" s="38">
        <f>IF(_xlfn.MAXIFS(Table3[CLOCK_OUT],Table3[VISIT_ID],Visits[[#This Row],[VISIT_ID]])=0,"",_xlfn.MAXIFS(Table3[CLOCK_OUT],Table3[VISIT_ID],Visits[[#This Row],[VISIT_ID]]))</f>
        <v/>
      </c>
      <c r="X146" s="20">
        <f>IFERROR((Visits[[#This Row],[SCH_END]]-Visits[[#This Row],[SCH_START]])*24,"")</f>
        <v/>
      </c>
      <c r="Y146" s="20">
        <f>IFERROR((Visits[[#This Row],[ACT_END]]-Visits[[#This Row],[ACT_START]])*24,"")</f>
        <v/>
      </c>
      <c r="Z146" s="37">
        <f>IFERROR(Visits[[#This Row],[INVOICE_PRICE]]*Parameters!$B$2+Parameters!$B$3,"")</f>
        <v/>
      </c>
      <c r="AA146" s="39">
        <f>IFERROR((Parameters!$B$6/Parameters!$C$6)*Visits[[#This Row],[EXP_DURATION]],"")</f>
        <v/>
      </c>
      <c r="AB146" s="39">
        <f>IFERROR((Parameters!$B$6/Parameters!$C$6)*Visits[[#This Row],[ACT_DURATION]],"")</f>
        <v/>
      </c>
      <c r="AC146" s="37">
        <f>IF(Visits[[#This Row],[VISIT_ID]]="","",Parameters!$B$7/Parameters!$C$7)</f>
        <v/>
      </c>
      <c r="AD146" s="38" t="n"/>
      <c r="AE146" s="37">
        <f t="array" ref="AE146">IFERROR(Visits[[#This Row],[EXP_DURATION]]*Table6[Average],"")</f>
        <v/>
      </c>
      <c r="AF146" s="39">
        <f>IFERROR(IF(Visits[[#This Row],[VISIT_ID]]="","",SUMIF(Table3[VISIT_ID],Visits[[#This Row],[VISIT_ID]],Table3[TOTAL_COST])),"")</f>
        <v/>
      </c>
    </row>
    <row r="147">
      <c r="A147" s="30">
        <f>IF(J_A_visits!A147="","",J_A_visits!A147)</f>
        <v/>
      </c>
      <c r="B147" s="30">
        <f t="array" ref="B147">IFERROR(VLOOKUP(Visits[[#This Row],[VISIT_ID]],J_A_visits!A:O,COLUMN(J_A_visits!B:B),0),"")</f>
        <v/>
      </c>
      <c r="C147" s="30">
        <f t="array" ref="C147">IFERROR(VLOOKUP(Visits[[#This Row],[VISIT_ID]],J_A_visits!A:O,COLUMN(J_A_visits!C:C),0),"")</f>
        <v/>
      </c>
      <c r="D147" s="30">
        <f t="array" ref="D147">IFERROR(VLOOKUP(Visits[[#This Row],[VISIT_ID]],J_A_visits!A:O,COLUMN(J_A_visits!D:D),0),"")</f>
        <v/>
      </c>
      <c r="E147" s="6">
        <f t="array" ref="E147">IFERROR(DATEVALUE(LEFT(VLOOKUP(Visits[[#This Row],[VISIT_ID]],J_A_visits!A:O,COLUMN(J_A_visits!E:E),0),10)),"")</f>
        <v/>
      </c>
      <c r="F147" s="6">
        <f>IFERROR(TEXT(Visits[[#This Row],[DATE]],"YYYY-MM"),"")</f>
        <v/>
      </c>
      <c r="G147" s="6">
        <f t="array" ref="G147">IFERROR(VLOOKUP(Visits[[#This Row],[VISIT_ID]],J_A_visits!A:P,COLUMN(J_A_visits!P:P),0),"")</f>
        <v/>
      </c>
      <c r="H147" s="6">
        <f t="array" ref="H147">IFERROR(VLOOKUP(Visits[[#This Row],[VISIT_ID]],J_A_visits!A:Q,COLUMN(J_A_visits!Q:Q),0),"")</f>
        <v/>
      </c>
      <c r="I147" s="30">
        <f t="array" ref="I147">IFERROR(VLOOKUP(Visits[[#This Row],[VISIT_ID]],J_A_visits!$A:$O,COLUMN(J_A_visits!G:G),0),"")</f>
        <v/>
      </c>
      <c r="J147" s="37">
        <f t="array" ref="J147">IFERROR(VLOOKUP(Visits[[#This Row],[VISIT_ID]],J_A_visits!$A:$O,COLUMN(J_A_visits!H:H),0),"")</f>
        <v/>
      </c>
      <c r="K147" s="30">
        <f t="array" ref="K147">IFERROR(VLOOKUP(Visits[[#This Row],[VISIT_ID]],J_A_visits!$A:$O,COLUMN(J_A_visits!I:I),0),"")</f>
        <v/>
      </c>
      <c r="L147" s="37">
        <f t="array" ref="L147">IFERROR(VLOOKUP(Visits[[#This Row],[VISIT_ID]],J_A_visits!$A:$O,COLUMN(J_A_visits!J:J),0),"")</f>
        <v/>
      </c>
      <c r="M147" s="37">
        <f t="array" ref="M147">IFERROR(VLOOKUP(Visits[[#This Row],[VISIT_ID]],J_A_visits!$A:$O,COLUMN(J_A_visits!K:K),0),"")</f>
        <v/>
      </c>
      <c r="N147" s="37">
        <f t="array" ref="N147">IFERROR(VLOOKUP(Visits[[#This Row],[VISIT_ID]],J_A_visits!$A:$O,COLUMN(J_A_visits!L:L),0),"")</f>
        <v/>
      </c>
      <c r="O147" s="37">
        <f t="array" ref="O147">IFERROR(VLOOKUP(Visits[[#This Row],[VISIT_ID]],J_A_visits!$A:$O,COLUMN(J_A_visits!M:M),0),"")</f>
        <v/>
      </c>
      <c r="P147" s="37">
        <f>IFERROR(1-(Visits[[#This Row],[QUOTE_PRICE]]/Visits[[#This Row],[INITIAL_PRICE]]),"")</f>
        <v/>
      </c>
      <c r="Q147" s="36">
        <f t="array" ref="Q147">IFERROR(VLOOKUP(Visits[[#This Row],[VISIT_ID]],J_A_visits!$A:$O,COLUMN(J_A_visits!N:N),0),"")</f>
        <v/>
      </c>
      <c r="R147" s="30">
        <f t="array" ref="R147">IFERROR(VLOOKUP(Visits[[#This Row],[VISIT_ID]],J_A_visits!$A:$O,COLUMN(J_A_visits!N:N),0),"")</f>
        <v/>
      </c>
      <c r="S147" s="30">
        <f>IF(Visits[[#This Row],[VISIT_ID]]="","",COUNTIF(Table3[VISIT_ID],Visits[[#This Row],[VISIT_ID]]))</f>
        <v/>
      </c>
      <c r="T147" s="38">
        <f t="array" ref="T147">IFERROR(TIMEVALUE(MID(VLOOKUP(Visits[[#This Row],[VISIT_ID]],J_A_visits!A:O,COLUMN(J_A_visits!E:E),0),12,8))-(7/24),"")</f>
        <v/>
      </c>
      <c r="U147" s="38">
        <f t="array" ref="U147">IFERROR(
    MOD(TIMEVALUE(MID(VLOOKUP(Visits[[#This Row],[VISIT_ID]],J_A_visits!A:O,COLUMN(J_A_visits!F:F),0),12,8)) - (7/24), 1),
"")</f>
        <v/>
      </c>
      <c r="V147" s="38">
        <f>IF(_xlfn.MINIFS(Table3[CLOCK_IN],Table3[VISIT_ID],Visits[[#This Row],[VISIT_ID]])=0,"",_xlfn.MINIFS(Table3[CLOCK_IN],Table3[VISIT_ID],Visits[[#This Row],[VISIT_ID]]))</f>
        <v/>
      </c>
      <c r="W147" s="38">
        <f>IF(_xlfn.MAXIFS(Table3[CLOCK_OUT],Table3[VISIT_ID],Visits[[#This Row],[VISIT_ID]])=0,"",_xlfn.MAXIFS(Table3[CLOCK_OUT],Table3[VISIT_ID],Visits[[#This Row],[VISIT_ID]]))</f>
        <v/>
      </c>
      <c r="X147" s="20">
        <f>IFERROR((Visits[[#This Row],[SCH_END]]-Visits[[#This Row],[SCH_START]])*24,"")</f>
        <v/>
      </c>
      <c r="Y147" s="20">
        <f>IFERROR((Visits[[#This Row],[ACT_END]]-Visits[[#This Row],[ACT_START]])*24,"")</f>
        <v/>
      </c>
      <c r="Z147" s="37">
        <f>IFERROR(Visits[[#This Row],[INVOICE_PRICE]]*Parameters!$B$2+Parameters!$B$3,"")</f>
        <v/>
      </c>
      <c r="AA147" s="39">
        <f>IFERROR((Parameters!$B$6/Parameters!$C$6)*Visits[[#This Row],[EXP_DURATION]],"")</f>
        <v/>
      </c>
      <c r="AB147" s="39">
        <f>IFERROR((Parameters!$B$6/Parameters!$C$6)*Visits[[#This Row],[ACT_DURATION]],"")</f>
        <v/>
      </c>
      <c r="AC147" s="37">
        <f>IF(Visits[[#This Row],[VISIT_ID]]="","",Parameters!$B$7/Parameters!$C$7)</f>
        <v/>
      </c>
      <c r="AD147" s="38" t="n"/>
      <c r="AE147" s="37">
        <f t="array" ref="AE147">IFERROR(Visits[[#This Row],[EXP_DURATION]]*Table6[Average],"")</f>
        <v/>
      </c>
      <c r="AF147" s="39">
        <f>IFERROR(IF(Visits[[#This Row],[VISIT_ID]]="","",SUMIF(Table3[VISIT_ID],Visits[[#This Row],[VISIT_ID]],Table3[TOTAL_COST])),"")</f>
        <v/>
      </c>
    </row>
    <row r="148">
      <c r="A148" s="30">
        <f>IF(J_A_visits!A148="","",J_A_visits!A148)</f>
        <v/>
      </c>
      <c r="B148" s="30">
        <f t="array" ref="B148">IFERROR(VLOOKUP(Visits[[#This Row],[VISIT_ID]],J_A_visits!A:O,COLUMN(J_A_visits!B:B),0),"")</f>
        <v/>
      </c>
      <c r="C148" s="30">
        <f t="array" ref="C148">IFERROR(VLOOKUP(Visits[[#This Row],[VISIT_ID]],J_A_visits!A:O,COLUMN(J_A_visits!C:C),0),"")</f>
        <v/>
      </c>
      <c r="D148" s="30">
        <f t="array" ref="D148">IFERROR(VLOOKUP(Visits[[#This Row],[VISIT_ID]],J_A_visits!A:O,COLUMN(J_A_visits!D:D),0),"")</f>
        <v/>
      </c>
      <c r="E148" s="6">
        <f t="array" ref="E148">IFERROR(DATEVALUE(LEFT(VLOOKUP(Visits[[#This Row],[VISIT_ID]],J_A_visits!A:O,COLUMN(J_A_visits!E:E),0),10)),"")</f>
        <v/>
      </c>
      <c r="F148" s="6">
        <f>IFERROR(TEXT(Visits[[#This Row],[DATE]],"YYYY-MM"),"")</f>
        <v/>
      </c>
      <c r="G148" s="6">
        <f t="array" ref="G148">IFERROR(VLOOKUP(Visits[[#This Row],[VISIT_ID]],J_A_visits!A:P,COLUMN(J_A_visits!P:P),0),"")</f>
        <v/>
      </c>
      <c r="H148" s="6">
        <f t="array" ref="H148">IFERROR(VLOOKUP(Visits[[#This Row],[VISIT_ID]],J_A_visits!A:Q,COLUMN(J_A_visits!Q:Q),0),"")</f>
        <v/>
      </c>
      <c r="I148" s="30">
        <f t="array" ref="I148">IFERROR(VLOOKUP(Visits[[#This Row],[VISIT_ID]],J_A_visits!$A:$O,COLUMN(J_A_visits!G:G),0),"")</f>
        <v/>
      </c>
      <c r="J148" s="37">
        <f t="array" ref="J148">IFERROR(VLOOKUP(Visits[[#This Row],[VISIT_ID]],J_A_visits!$A:$O,COLUMN(J_A_visits!H:H),0),"")</f>
        <v/>
      </c>
      <c r="K148" s="30">
        <f t="array" ref="K148">IFERROR(VLOOKUP(Visits[[#This Row],[VISIT_ID]],J_A_visits!$A:$O,COLUMN(J_A_visits!I:I),0),"")</f>
        <v/>
      </c>
      <c r="L148" s="37">
        <f t="array" ref="L148">IFERROR(VLOOKUP(Visits[[#This Row],[VISIT_ID]],J_A_visits!$A:$O,COLUMN(J_A_visits!J:J),0),"")</f>
        <v/>
      </c>
      <c r="M148" s="37">
        <f t="array" ref="M148">IFERROR(VLOOKUP(Visits[[#This Row],[VISIT_ID]],J_A_visits!$A:$O,COLUMN(J_A_visits!K:K),0),"")</f>
        <v/>
      </c>
      <c r="N148" s="37">
        <f t="array" ref="N148">IFERROR(VLOOKUP(Visits[[#This Row],[VISIT_ID]],J_A_visits!$A:$O,COLUMN(J_A_visits!L:L),0),"")</f>
        <v/>
      </c>
      <c r="O148" s="37">
        <f t="array" ref="O148">IFERROR(VLOOKUP(Visits[[#This Row],[VISIT_ID]],J_A_visits!$A:$O,COLUMN(J_A_visits!M:M),0),"")</f>
        <v/>
      </c>
      <c r="P148" s="37">
        <f>IFERROR(1-(Visits[[#This Row],[QUOTE_PRICE]]/Visits[[#This Row],[INITIAL_PRICE]]),"")</f>
        <v/>
      </c>
      <c r="Q148" s="36">
        <f t="array" ref="Q148">IFERROR(VLOOKUP(Visits[[#This Row],[VISIT_ID]],J_A_visits!$A:$O,COLUMN(J_A_visits!N:N),0),"")</f>
        <v/>
      </c>
      <c r="R148" s="30">
        <f t="array" ref="R148">IFERROR(VLOOKUP(Visits[[#This Row],[VISIT_ID]],J_A_visits!$A:$O,COLUMN(J_A_visits!N:N),0),"")</f>
        <v/>
      </c>
      <c r="S148" s="30">
        <f>IF(Visits[[#This Row],[VISIT_ID]]="","",COUNTIF(Table3[VISIT_ID],Visits[[#This Row],[VISIT_ID]]))</f>
        <v/>
      </c>
      <c r="T148" s="38">
        <f t="array" ref="T148">IFERROR(TIMEVALUE(MID(VLOOKUP(Visits[[#This Row],[VISIT_ID]],J_A_visits!A:O,COLUMN(J_A_visits!E:E),0),12,8))-(7/24),"")</f>
        <v/>
      </c>
      <c r="U148" s="38">
        <f t="array" ref="U148">IFERROR(
    MOD(TIMEVALUE(MID(VLOOKUP(Visits[[#This Row],[VISIT_ID]],J_A_visits!A:O,COLUMN(J_A_visits!F:F),0),12,8)) - (7/24), 1),
"")</f>
        <v/>
      </c>
      <c r="V148" s="38">
        <f>IF(_xlfn.MINIFS(Table3[CLOCK_IN],Table3[VISIT_ID],Visits[[#This Row],[VISIT_ID]])=0,"",_xlfn.MINIFS(Table3[CLOCK_IN],Table3[VISIT_ID],Visits[[#This Row],[VISIT_ID]]))</f>
        <v/>
      </c>
      <c r="W148" s="38">
        <f>IF(_xlfn.MAXIFS(Table3[CLOCK_OUT],Table3[VISIT_ID],Visits[[#This Row],[VISIT_ID]])=0,"",_xlfn.MAXIFS(Table3[CLOCK_OUT],Table3[VISIT_ID],Visits[[#This Row],[VISIT_ID]]))</f>
        <v/>
      </c>
      <c r="X148" s="20">
        <f>IFERROR((Visits[[#This Row],[SCH_END]]-Visits[[#This Row],[SCH_START]])*24,"")</f>
        <v/>
      </c>
      <c r="Y148" s="20">
        <f>IFERROR((Visits[[#This Row],[ACT_END]]-Visits[[#This Row],[ACT_START]])*24,"")</f>
        <v/>
      </c>
      <c r="Z148" s="37">
        <f>IFERROR(Visits[[#This Row],[INVOICE_PRICE]]*Parameters!$B$2+Parameters!$B$3,"")</f>
        <v/>
      </c>
      <c r="AA148" s="39">
        <f>IFERROR((Parameters!$B$6/Parameters!$C$6)*Visits[[#This Row],[EXP_DURATION]],"")</f>
        <v/>
      </c>
      <c r="AB148" s="39">
        <f>IFERROR((Parameters!$B$6/Parameters!$C$6)*Visits[[#This Row],[ACT_DURATION]],"")</f>
        <v/>
      </c>
      <c r="AC148" s="37">
        <f>IF(Visits[[#This Row],[VISIT_ID]]="","",Parameters!$B$7/Parameters!$C$7)</f>
        <v/>
      </c>
      <c r="AD148" s="38" t="n"/>
      <c r="AE148" s="37">
        <f t="array" ref="AE148">IFERROR(Visits[[#This Row],[EXP_DURATION]]*Table6[Average],"")</f>
        <v/>
      </c>
      <c r="AF148" s="39">
        <f>IFERROR(IF(Visits[[#This Row],[VISIT_ID]]="","",SUMIF(Table3[VISIT_ID],Visits[[#This Row],[VISIT_ID]],Table3[TOTAL_COST])),"")</f>
        <v/>
      </c>
    </row>
    <row r="149">
      <c r="A149" s="30">
        <f>IF(J_A_visits!A149="","",J_A_visits!A149)</f>
        <v/>
      </c>
      <c r="B149" s="30">
        <f t="array" ref="B149">IFERROR(VLOOKUP(Visits[[#This Row],[VISIT_ID]],J_A_visits!A:O,COLUMN(J_A_visits!B:B),0),"")</f>
        <v/>
      </c>
      <c r="C149" s="30">
        <f t="array" ref="C149">IFERROR(VLOOKUP(Visits[[#This Row],[VISIT_ID]],J_A_visits!A:O,COLUMN(J_A_visits!C:C),0),"")</f>
        <v/>
      </c>
      <c r="D149" s="30">
        <f t="array" ref="D149">IFERROR(VLOOKUP(Visits[[#This Row],[VISIT_ID]],J_A_visits!A:O,COLUMN(J_A_visits!D:D),0),"")</f>
        <v/>
      </c>
      <c r="E149" s="6">
        <f t="array" ref="E149">IFERROR(DATEVALUE(LEFT(VLOOKUP(Visits[[#This Row],[VISIT_ID]],J_A_visits!A:O,COLUMN(J_A_visits!E:E),0),10)),"")</f>
        <v/>
      </c>
      <c r="F149" s="6">
        <f>IFERROR(TEXT(Visits[[#This Row],[DATE]],"YYYY-MM"),"")</f>
        <v/>
      </c>
      <c r="G149" s="6">
        <f t="array" ref="G149">IFERROR(VLOOKUP(Visits[[#This Row],[VISIT_ID]],J_A_visits!A:P,COLUMN(J_A_visits!P:P),0),"")</f>
        <v/>
      </c>
      <c r="H149" s="6">
        <f t="array" ref="H149">IFERROR(VLOOKUP(Visits[[#This Row],[VISIT_ID]],J_A_visits!A:Q,COLUMN(J_A_visits!Q:Q),0),"")</f>
        <v/>
      </c>
      <c r="I149" s="30">
        <f t="array" ref="I149">IFERROR(VLOOKUP(Visits[[#This Row],[VISIT_ID]],J_A_visits!$A:$O,COLUMN(J_A_visits!G:G),0),"")</f>
        <v/>
      </c>
      <c r="J149" s="37">
        <f t="array" ref="J149">IFERROR(VLOOKUP(Visits[[#This Row],[VISIT_ID]],J_A_visits!$A:$O,COLUMN(J_A_visits!H:H),0),"")</f>
        <v/>
      </c>
      <c r="K149" s="30">
        <f t="array" ref="K149">IFERROR(VLOOKUP(Visits[[#This Row],[VISIT_ID]],J_A_visits!$A:$O,COLUMN(J_A_visits!I:I),0),"")</f>
        <v/>
      </c>
      <c r="L149" s="37">
        <f t="array" ref="L149">IFERROR(VLOOKUP(Visits[[#This Row],[VISIT_ID]],J_A_visits!$A:$O,COLUMN(J_A_visits!J:J),0),"")</f>
        <v/>
      </c>
      <c r="M149" s="37">
        <f t="array" ref="M149">IFERROR(VLOOKUP(Visits[[#This Row],[VISIT_ID]],J_A_visits!$A:$O,COLUMN(J_A_visits!K:K),0),"")</f>
        <v/>
      </c>
      <c r="N149" s="37">
        <f t="array" ref="N149">IFERROR(VLOOKUP(Visits[[#This Row],[VISIT_ID]],J_A_visits!$A:$O,COLUMN(J_A_visits!L:L),0),"")</f>
        <v/>
      </c>
      <c r="O149" s="37">
        <f t="array" ref="O149">IFERROR(VLOOKUP(Visits[[#This Row],[VISIT_ID]],J_A_visits!$A:$O,COLUMN(J_A_visits!M:M),0),"")</f>
        <v/>
      </c>
      <c r="P149" s="37">
        <f>IFERROR(1-(Visits[[#This Row],[QUOTE_PRICE]]/Visits[[#This Row],[INITIAL_PRICE]]),"")</f>
        <v/>
      </c>
      <c r="Q149" s="36">
        <f t="array" ref="Q149">IFERROR(VLOOKUP(Visits[[#This Row],[VISIT_ID]],J_A_visits!$A:$O,COLUMN(J_A_visits!N:N),0),"")</f>
        <v/>
      </c>
      <c r="R149" s="30">
        <f t="array" ref="R149">IFERROR(VLOOKUP(Visits[[#This Row],[VISIT_ID]],J_A_visits!$A:$O,COLUMN(J_A_visits!N:N),0),"")</f>
        <v/>
      </c>
      <c r="S149" s="30">
        <f>IF(Visits[[#This Row],[VISIT_ID]]="","",COUNTIF(Table3[VISIT_ID],Visits[[#This Row],[VISIT_ID]]))</f>
        <v/>
      </c>
      <c r="T149" s="38">
        <f t="array" ref="T149">IFERROR(TIMEVALUE(MID(VLOOKUP(Visits[[#This Row],[VISIT_ID]],J_A_visits!A:O,COLUMN(J_A_visits!E:E),0),12,8))-(7/24),"")</f>
        <v/>
      </c>
      <c r="U149" s="38">
        <f t="array" ref="U149">IFERROR(
    MOD(TIMEVALUE(MID(VLOOKUP(Visits[[#This Row],[VISIT_ID]],J_A_visits!A:O,COLUMN(J_A_visits!F:F),0),12,8)) - (7/24), 1),
"")</f>
        <v/>
      </c>
      <c r="V149" s="38">
        <f>IF(_xlfn.MINIFS(Table3[CLOCK_IN],Table3[VISIT_ID],Visits[[#This Row],[VISIT_ID]])=0,"",_xlfn.MINIFS(Table3[CLOCK_IN],Table3[VISIT_ID],Visits[[#This Row],[VISIT_ID]]))</f>
        <v/>
      </c>
      <c r="W149" s="38">
        <f>IF(_xlfn.MAXIFS(Table3[CLOCK_OUT],Table3[VISIT_ID],Visits[[#This Row],[VISIT_ID]])=0,"",_xlfn.MAXIFS(Table3[CLOCK_OUT],Table3[VISIT_ID],Visits[[#This Row],[VISIT_ID]]))</f>
        <v/>
      </c>
      <c r="X149" s="20">
        <f>IFERROR((Visits[[#This Row],[SCH_END]]-Visits[[#This Row],[SCH_START]])*24,"")</f>
        <v/>
      </c>
      <c r="Y149" s="20">
        <f>IFERROR((Visits[[#This Row],[ACT_END]]-Visits[[#This Row],[ACT_START]])*24,"")</f>
        <v/>
      </c>
      <c r="Z149" s="37">
        <f>IFERROR(Visits[[#This Row],[INVOICE_PRICE]]*Parameters!$B$2+Parameters!$B$3,"")</f>
        <v/>
      </c>
      <c r="AA149" s="39">
        <f>IFERROR((Parameters!$B$6/Parameters!$C$6)*Visits[[#This Row],[EXP_DURATION]],"")</f>
        <v/>
      </c>
      <c r="AB149" s="39">
        <f>IFERROR((Parameters!$B$6/Parameters!$C$6)*Visits[[#This Row],[ACT_DURATION]],"")</f>
        <v/>
      </c>
      <c r="AC149" s="37">
        <f>IF(Visits[[#This Row],[VISIT_ID]]="","",Parameters!$B$7/Parameters!$C$7)</f>
        <v/>
      </c>
      <c r="AD149" s="38" t="n"/>
      <c r="AE149" s="37">
        <f t="array" ref="AE149">IFERROR(Visits[[#This Row],[EXP_DURATION]]*Table6[Average],"")</f>
        <v/>
      </c>
      <c r="AF149" s="39">
        <f>IFERROR(IF(Visits[[#This Row],[VISIT_ID]]="","",SUMIF(Table3[VISIT_ID],Visits[[#This Row],[VISIT_ID]],Table3[TOTAL_COST])),"")</f>
        <v/>
      </c>
    </row>
    <row r="150">
      <c r="A150" s="30">
        <f>IF(J_A_visits!A150="","",J_A_visits!A150)</f>
        <v/>
      </c>
      <c r="B150" s="30">
        <f t="array" ref="B150">IFERROR(VLOOKUP(Visits[[#This Row],[VISIT_ID]],J_A_visits!A:O,COLUMN(J_A_visits!B:B),0),"")</f>
        <v/>
      </c>
      <c r="C150" s="30">
        <f t="array" ref="C150">IFERROR(VLOOKUP(Visits[[#This Row],[VISIT_ID]],J_A_visits!A:O,COLUMN(J_A_visits!C:C),0),"")</f>
        <v/>
      </c>
      <c r="D150" s="30">
        <f t="array" ref="D150">IFERROR(VLOOKUP(Visits[[#This Row],[VISIT_ID]],J_A_visits!A:O,COLUMN(J_A_visits!D:D),0),"")</f>
        <v/>
      </c>
      <c r="E150" s="6">
        <f t="array" ref="E150">IFERROR(DATEVALUE(LEFT(VLOOKUP(Visits[[#This Row],[VISIT_ID]],J_A_visits!A:O,COLUMN(J_A_visits!E:E),0),10)),"")</f>
        <v/>
      </c>
      <c r="F150" s="6">
        <f>IFERROR(TEXT(Visits[[#This Row],[DATE]],"YYYY-MM"),"")</f>
        <v/>
      </c>
      <c r="G150" s="6">
        <f t="array" ref="G150">IFERROR(VLOOKUP(Visits[[#This Row],[VISIT_ID]],J_A_visits!A:P,COLUMN(J_A_visits!P:P),0),"")</f>
        <v/>
      </c>
      <c r="H150" s="6">
        <f t="array" ref="H150">IFERROR(VLOOKUP(Visits[[#This Row],[VISIT_ID]],J_A_visits!A:Q,COLUMN(J_A_visits!Q:Q),0),"")</f>
        <v/>
      </c>
      <c r="I150" s="30">
        <f t="array" ref="I150">IFERROR(VLOOKUP(Visits[[#This Row],[VISIT_ID]],J_A_visits!$A:$O,COLUMN(J_A_visits!G:G),0),"")</f>
        <v/>
      </c>
      <c r="J150" s="37">
        <f t="array" ref="J150">IFERROR(VLOOKUP(Visits[[#This Row],[VISIT_ID]],J_A_visits!$A:$O,COLUMN(J_A_visits!H:H),0),"")</f>
        <v/>
      </c>
      <c r="K150" s="30">
        <f t="array" ref="K150">IFERROR(VLOOKUP(Visits[[#This Row],[VISIT_ID]],J_A_visits!$A:$O,COLUMN(J_A_visits!I:I),0),"")</f>
        <v/>
      </c>
      <c r="L150" s="37">
        <f t="array" ref="L150">IFERROR(VLOOKUP(Visits[[#This Row],[VISIT_ID]],J_A_visits!$A:$O,COLUMN(J_A_visits!J:J),0),"")</f>
        <v/>
      </c>
      <c r="M150" s="37">
        <f t="array" ref="M150">IFERROR(VLOOKUP(Visits[[#This Row],[VISIT_ID]],J_A_visits!$A:$O,COLUMN(J_A_visits!K:K),0),"")</f>
        <v/>
      </c>
      <c r="N150" s="37">
        <f t="array" ref="N150">IFERROR(VLOOKUP(Visits[[#This Row],[VISIT_ID]],J_A_visits!$A:$O,COLUMN(J_A_visits!L:L),0),"")</f>
        <v/>
      </c>
      <c r="O150" s="37">
        <f t="array" ref="O150">IFERROR(VLOOKUP(Visits[[#This Row],[VISIT_ID]],J_A_visits!$A:$O,COLUMN(J_A_visits!M:M),0),"")</f>
        <v/>
      </c>
      <c r="P150" s="37">
        <f>IFERROR(1-(Visits[[#This Row],[QUOTE_PRICE]]/Visits[[#This Row],[INITIAL_PRICE]]),"")</f>
        <v/>
      </c>
      <c r="Q150" s="36">
        <f t="array" ref="Q150">IFERROR(VLOOKUP(Visits[[#This Row],[VISIT_ID]],J_A_visits!$A:$O,COLUMN(J_A_visits!N:N),0),"")</f>
        <v/>
      </c>
      <c r="R150" s="30">
        <f t="array" ref="R150">IFERROR(VLOOKUP(Visits[[#This Row],[VISIT_ID]],J_A_visits!$A:$O,COLUMN(J_A_visits!N:N),0),"")</f>
        <v/>
      </c>
      <c r="S150" s="30">
        <f>IF(Visits[[#This Row],[VISIT_ID]]="","",COUNTIF(Table3[VISIT_ID],Visits[[#This Row],[VISIT_ID]]))</f>
        <v/>
      </c>
      <c r="T150" s="38">
        <f t="array" ref="T150">IFERROR(TIMEVALUE(MID(VLOOKUP(Visits[[#This Row],[VISIT_ID]],J_A_visits!A:O,COLUMN(J_A_visits!E:E),0),12,8))-(7/24),"")</f>
        <v/>
      </c>
      <c r="U150" s="38">
        <f t="array" ref="U150">IFERROR(
    MOD(TIMEVALUE(MID(VLOOKUP(Visits[[#This Row],[VISIT_ID]],J_A_visits!A:O,COLUMN(J_A_visits!F:F),0),12,8)) - (7/24), 1),
"")</f>
        <v/>
      </c>
      <c r="V150" s="38">
        <f>IF(_xlfn.MINIFS(Table3[CLOCK_IN],Table3[VISIT_ID],Visits[[#This Row],[VISIT_ID]])=0,"",_xlfn.MINIFS(Table3[CLOCK_IN],Table3[VISIT_ID],Visits[[#This Row],[VISIT_ID]]))</f>
        <v/>
      </c>
      <c r="W150" s="38">
        <f>IF(_xlfn.MAXIFS(Table3[CLOCK_OUT],Table3[VISIT_ID],Visits[[#This Row],[VISIT_ID]])=0,"",_xlfn.MAXIFS(Table3[CLOCK_OUT],Table3[VISIT_ID],Visits[[#This Row],[VISIT_ID]]))</f>
        <v/>
      </c>
      <c r="X150" s="20">
        <f>IFERROR((Visits[[#This Row],[SCH_END]]-Visits[[#This Row],[SCH_START]])*24,"")</f>
        <v/>
      </c>
      <c r="Y150" s="20">
        <f>IFERROR((Visits[[#This Row],[ACT_END]]-Visits[[#This Row],[ACT_START]])*24,"")</f>
        <v/>
      </c>
      <c r="Z150" s="37">
        <f>IFERROR(Visits[[#This Row],[INVOICE_PRICE]]*Parameters!$B$2+Parameters!$B$3,"")</f>
        <v/>
      </c>
      <c r="AA150" s="39">
        <f>IFERROR((Parameters!$B$6/Parameters!$C$6)*Visits[[#This Row],[EXP_DURATION]],"")</f>
        <v/>
      </c>
      <c r="AB150" s="39">
        <f>IFERROR((Parameters!$B$6/Parameters!$C$6)*Visits[[#This Row],[ACT_DURATION]],"")</f>
        <v/>
      </c>
      <c r="AC150" s="37">
        <f>IF(Visits[[#This Row],[VISIT_ID]]="","",Parameters!$B$7/Parameters!$C$7)</f>
        <v/>
      </c>
      <c r="AD150" s="38" t="n"/>
      <c r="AE150" s="37">
        <f t="array" ref="AE150">IFERROR(Visits[[#This Row],[EXP_DURATION]]*Table6[Average],"")</f>
        <v/>
      </c>
      <c r="AF150" s="39">
        <f>IFERROR(IF(Visits[[#This Row],[VISIT_ID]]="","",SUMIF(Table3[VISIT_ID],Visits[[#This Row],[VISIT_ID]],Table3[TOTAL_COST])),"")</f>
        <v/>
      </c>
    </row>
    <row r="151">
      <c r="A151" s="30">
        <f>IF(J_A_visits!A151="","",J_A_visits!A151)</f>
        <v/>
      </c>
      <c r="B151" s="30">
        <f t="array" ref="B151">IFERROR(VLOOKUP(Visits[[#This Row],[VISIT_ID]],J_A_visits!A:O,COLUMN(J_A_visits!B:B),0),"")</f>
        <v/>
      </c>
      <c r="C151" s="30">
        <f t="array" ref="C151">IFERROR(VLOOKUP(Visits[[#This Row],[VISIT_ID]],J_A_visits!A:O,COLUMN(J_A_visits!C:C),0),"")</f>
        <v/>
      </c>
      <c r="D151" s="30">
        <f t="array" ref="D151">IFERROR(VLOOKUP(Visits[[#This Row],[VISIT_ID]],J_A_visits!A:O,COLUMN(J_A_visits!D:D),0),"")</f>
        <v/>
      </c>
      <c r="E151" s="6">
        <f t="array" ref="E151">IFERROR(DATEVALUE(LEFT(VLOOKUP(Visits[[#This Row],[VISIT_ID]],J_A_visits!A:O,COLUMN(J_A_visits!E:E),0),10)),"")</f>
        <v/>
      </c>
      <c r="F151" s="6">
        <f>IFERROR(TEXT(Visits[[#This Row],[DATE]],"YYYY-MM"),"")</f>
        <v/>
      </c>
      <c r="G151" s="6">
        <f t="array" ref="G151">IFERROR(VLOOKUP(Visits[[#This Row],[VISIT_ID]],J_A_visits!A:P,COLUMN(J_A_visits!P:P),0),"")</f>
        <v/>
      </c>
      <c r="H151" s="6">
        <f t="array" ref="H151">IFERROR(VLOOKUP(Visits[[#This Row],[VISIT_ID]],J_A_visits!A:Q,COLUMN(J_A_visits!Q:Q),0),"")</f>
        <v/>
      </c>
      <c r="I151" s="30">
        <f t="array" ref="I151">IFERROR(VLOOKUP(Visits[[#This Row],[VISIT_ID]],J_A_visits!$A:$O,COLUMN(J_A_visits!G:G),0),"")</f>
        <v/>
      </c>
      <c r="J151" s="37">
        <f t="array" ref="J151">IFERROR(VLOOKUP(Visits[[#This Row],[VISIT_ID]],J_A_visits!$A:$O,COLUMN(J_A_visits!H:H),0),"")</f>
        <v/>
      </c>
      <c r="K151" s="30">
        <f t="array" ref="K151">IFERROR(VLOOKUP(Visits[[#This Row],[VISIT_ID]],J_A_visits!$A:$O,COLUMN(J_A_visits!I:I),0),"")</f>
        <v/>
      </c>
      <c r="L151" s="37">
        <f t="array" ref="L151">IFERROR(VLOOKUP(Visits[[#This Row],[VISIT_ID]],J_A_visits!$A:$O,COLUMN(J_A_visits!J:J),0),"")</f>
        <v/>
      </c>
      <c r="M151" s="37">
        <f t="array" ref="M151">IFERROR(VLOOKUP(Visits[[#This Row],[VISIT_ID]],J_A_visits!$A:$O,COLUMN(J_A_visits!K:K),0),"")</f>
        <v/>
      </c>
      <c r="N151" s="37">
        <f t="array" ref="N151">IFERROR(VLOOKUP(Visits[[#This Row],[VISIT_ID]],J_A_visits!$A:$O,COLUMN(J_A_visits!L:L),0),"")</f>
        <v/>
      </c>
      <c r="O151" s="37">
        <f t="array" ref="O151">IFERROR(VLOOKUP(Visits[[#This Row],[VISIT_ID]],J_A_visits!$A:$O,COLUMN(J_A_visits!M:M),0),"")</f>
        <v/>
      </c>
      <c r="P151" s="37">
        <f>IFERROR(1-(Visits[[#This Row],[QUOTE_PRICE]]/Visits[[#This Row],[INITIAL_PRICE]]),"")</f>
        <v/>
      </c>
      <c r="Q151" s="36">
        <f t="array" ref="Q151">IFERROR(VLOOKUP(Visits[[#This Row],[VISIT_ID]],J_A_visits!$A:$O,COLUMN(J_A_visits!N:N),0),"")</f>
        <v/>
      </c>
      <c r="R151" s="30">
        <f t="array" ref="R151">IFERROR(VLOOKUP(Visits[[#This Row],[VISIT_ID]],J_A_visits!$A:$O,COLUMN(J_A_visits!N:N),0),"")</f>
        <v/>
      </c>
      <c r="S151" s="30">
        <f>IF(Visits[[#This Row],[VISIT_ID]]="","",COUNTIF(Table3[VISIT_ID],Visits[[#This Row],[VISIT_ID]]))</f>
        <v/>
      </c>
      <c r="T151" s="38">
        <f t="array" ref="T151">IFERROR(TIMEVALUE(MID(VLOOKUP(Visits[[#This Row],[VISIT_ID]],J_A_visits!A:O,COLUMN(J_A_visits!E:E),0),12,8))-(7/24),"")</f>
        <v/>
      </c>
      <c r="U151" s="38">
        <f t="array" ref="U151">IFERROR(
    MOD(TIMEVALUE(MID(VLOOKUP(Visits[[#This Row],[VISIT_ID]],J_A_visits!A:O,COLUMN(J_A_visits!F:F),0),12,8)) - (7/24), 1),
"")</f>
        <v/>
      </c>
      <c r="V151" s="38">
        <f>IF(_xlfn.MINIFS(Table3[CLOCK_IN],Table3[VISIT_ID],Visits[[#This Row],[VISIT_ID]])=0,"",_xlfn.MINIFS(Table3[CLOCK_IN],Table3[VISIT_ID],Visits[[#This Row],[VISIT_ID]]))</f>
        <v/>
      </c>
      <c r="W151" s="38">
        <f>IF(_xlfn.MAXIFS(Table3[CLOCK_OUT],Table3[VISIT_ID],Visits[[#This Row],[VISIT_ID]])=0,"",_xlfn.MAXIFS(Table3[CLOCK_OUT],Table3[VISIT_ID],Visits[[#This Row],[VISIT_ID]]))</f>
        <v/>
      </c>
      <c r="X151" s="20">
        <f>IFERROR((Visits[[#This Row],[SCH_END]]-Visits[[#This Row],[SCH_START]])*24,"")</f>
        <v/>
      </c>
      <c r="Y151" s="20">
        <f>IFERROR((Visits[[#This Row],[ACT_END]]-Visits[[#This Row],[ACT_START]])*24,"")</f>
        <v/>
      </c>
      <c r="Z151" s="37">
        <f>IFERROR(Visits[[#This Row],[INVOICE_PRICE]]*Parameters!$B$2+Parameters!$B$3,"")</f>
        <v/>
      </c>
      <c r="AA151" s="39">
        <f>IFERROR((Parameters!$B$6/Parameters!$C$6)*Visits[[#This Row],[EXP_DURATION]],"")</f>
        <v/>
      </c>
      <c r="AB151" s="39">
        <f>IFERROR((Parameters!$B$6/Parameters!$C$6)*Visits[[#This Row],[ACT_DURATION]],"")</f>
        <v/>
      </c>
      <c r="AC151" s="37">
        <f>IF(Visits[[#This Row],[VISIT_ID]]="","",Parameters!$B$7/Parameters!$C$7)</f>
        <v/>
      </c>
      <c r="AD151" s="38" t="n"/>
      <c r="AE151" s="37">
        <f t="array" ref="AE151">IFERROR(Visits[[#This Row],[EXP_DURATION]]*Table6[Average],"")</f>
        <v/>
      </c>
      <c r="AF151" s="39">
        <f>IFERROR(IF(Visits[[#This Row],[VISIT_ID]]="","",SUMIF(Table3[VISIT_ID],Visits[[#This Row],[VISIT_ID]],Table3[TOTAL_COST])),"")</f>
        <v/>
      </c>
    </row>
    <row r="152">
      <c r="A152" s="30">
        <f>IF(J_A_visits!A152="","",J_A_visits!A152)</f>
        <v/>
      </c>
      <c r="B152" s="30">
        <f t="array" ref="B152">IFERROR(VLOOKUP(Visits[[#This Row],[VISIT_ID]],J_A_visits!A:O,COLUMN(J_A_visits!B:B),0),"")</f>
        <v/>
      </c>
      <c r="C152" s="30">
        <f t="array" ref="C152">IFERROR(VLOOKUP(Visits[[#This Row],[VISIT_ID]],J_A_visits!A:O,COLUMN(J_A_visits!C:C),0),"")</f>
        <v/>
      </c>
      <c r="D152" s="30">
        <f t="array" ref="D152">IFERROR(VLOOKUP(Visits[[#This Row],[VISIT_ID]],J_A_visits!A:O,COLUMN(J_A_visits!D:D),0),"")</f>
        <v/>
      </c>
      <c r="E152" s="6">
        <f t="array" ref="E152">IFERROR(DATEVALUE(LEFT(VLOOKUP(Visits[[#This Row],[VISIT_ID]],J_A_visits!A:O,COLUMN(J_A_visits!E:E),0),10)),"")</f>
        <v/>
      </c>
      <c r="F152" s="6">
        <f>IFERROR(TEXT(Visits[[#This Row],[DATE]],"YYYY-MM"),"")</f>
        <v/>
      </c>
      <c r="G152" s="6">
        <f t="array" ref="G152">IFERROR(VLOOKUP(Visits[[#This Row],[VISIT_ID]],J_A_visits!A:P,COLUMN(J_A_visits!P:P),0),"")</f>
        <v/>
      </c>
      <c r="H152" s="6">
        <f t="array" ref="H152">IFERROR(VLOOKUP(Visits[[#This Row],[VISIT_ID]],J_A_visits!A:Q,COLUMN(J_A_visits!Q:Q),0),"")</f>
        <v/>
      </c>
      <c r="I152" s="30">
        <f t="array" ref="I152">IFERROR(VLOOKUP(Visits[[#This Row],[VISIT_ID]],J_A_visits!$A:$O,COLUMN(J_A_visits!G:G),0),"")</f>
        <v/>
      </c>
      <c r="J152" s="37">
        <f t="array" ref="J152">IFERROR(VLOOKUP(Visits[[#This Row],[VISIT_ID]],J_A_visits!$A:$O,COLUMN(J_A_visits!H:H),0),"")</f>
        <v/>
      </c>
      <c r="K152" s="30">
        <f t="array" ref="K152">IFERROR(VLOOKUP(Visits[[#This Row],[VISIT_ID]],J_A_visits!$A:$O,COLUMN(J_A_visits!I:I),0),"")</f>
        <v/>
      </c>
      <c r="L152" s="37">
        <f t="array" ref="L152">IFERROR(VLOOKUP(Visits[[#This Row],[VISIT_ID]],J_A_visits!$A:$O,COLUMN(J_A_visits!J:J),0),"")</f>
        <v/>
      </c>
      <c r="M152" s="37">
        <f t="array" ref="M152">IFERROR(VLOOKUP(Visits[[#This Row],[VISIT_ID]],J_A_visits!$A:$O,COLUMN(J_A_visits!K:K),0),"")</f>
        <v/>
      </c>
      <c r="N152" s="37">
        <f t="array" ref="N152">IFERROR(VLOOKUP(Visits[[#This Row],[VISIT_ID]],J_A_visits!$A:$O,COLUMN(J_A_visits!L:L),0),"")</f>
        <v/>
      </c>
      <c r="O152" s="37">
        <f t="array" ref="O152">IFERROR(VLOOKUP(Visits[[#This Row],[VISIT_ID]],J_A_visits!$A:$O,COLUMN(J_A_visits!M:M),0),"")</f>
        <v/>
      </c>
      <c r="P152" s="37">
        <f>IFERROR(1-(Visits[[#This Row],[QUOTE_PRICE]]/Visits[[#This Row],[INITIAL_PRICE]]),"")</f>
        <v/>
      </c>
      <c r="Q152" s="36">
        <f t="array" ref="Q152">IFERROR(VLOOKUP(Visits[[#This Row],[VISIT_ID]],J_A_visits!$A:$O,COLUMN(J_A_visits!N:N),0),"")</f>
        <v/>
      </c>
      <c r="R152" s="30">
        <f t="array" ref="R152">IFERROR(VLOOKUP(Visits[[#This Row],[VISIT_ID]],J_A_visits!$A:$O,COLUMN(J_A_visits!N:N),0),"")</f>
        <v/>
      </c>
      <c r="S152" s="30">
        <f>IF(Visits[[#This Row],[VISIT_ID]]="","",COUNTIF(Table3[VISIT_ID],Visits[[#This Row],[VISIT_ID]]))</f>
        <v/>
      </c>
      <c r="T152" s="38">
        <f t="array" ref="T152">IFERROR(TIMEVALUE(MID(VLOOKUP(Visits[[#This Row],[VISIT_ID]],J_A_visits!A:O,COLUMN(J_A_visits!E:E),0),12,8))-(7/24),"")</f>
        <v/>
      </c>
      <c r="U152" s="38">
        <f t="array" ref="U152">IFERROR(
    MOD(TIMEVALUE(MID(VLOOKUP(Visits[[#This Row],[VISIT_ID]],J_A_visits!A:O,COLUMN(J_A_visits!F:F),0),12,8)) - (7/24), 1),
"")</f>
        <v/>
      </c>
      <c r="V152" s="38">
        <f>IF(_xlfn.MINIFS(Table3[CLOCK_IN],Table3[VISIT_ID],Visits[[#This Row],[VISIT_ID]])=0,"",_xlfn.MINIFS(Table3[CLOCK_IN],Table3[VISIT_ID],Visits[[#This Row],[VISIT_ID]]))</f>
        <v/>
      </c>
      <c r="W152" s="38">
        <f>IF(_xlfn.MAXIFS(Table3[CLOCK_OUT],Table3[VISIT_ID],Visits[[#This Row],[VISIT_ID]])=0,"",_xlfn.MAXIFS(Table3[CLOCK_OUT],Table3[VISIT_ID],Visits[[#This Row],[VISIT_ID]]))</f>
        <v/>
      </c>
      <c r="X152" s="20">
        <f>IFERROR((Visits[[#This Row],[SCH_END]]-Visits[[#This Row],[SCH_START]])*24,"")</f>
        <v/>
      </c>
      <c r="Y152" s="20">
        <f>IFERROR((Visits[[#This Row],[ACT_END]]-Visits[[#This Row],[ACT_START]])*24,"")</f>
        <v/>
      </c>
      <c r="Z152" s="37">
        <f>IFERROR(Visits[[#This Row],[INVOICE_PRICE]]*Parameters!$B$2+Parameters!$B$3,"")</f>
        <v/>
      </c>
      <c r="AA152" s="39">
        <f>IFERROR((Parameters!$B$6/Parameters!$C$6)*Visits[[#This Row],[EXP_DURATION]],"")</f>
        <v/>
      </c>
      <c r="AB152" s="39">
        <f>IFERROR((Parameters!$B$6/Parameters!$C$6)*Visits[[#This Row],[ACT_DURATION]],"")</f>
        <v/>
      </c>
      <c r="AC152" s="37">
        <f>IF(Visits[[#This Row],[VISIT_ID]]="","",Parameters!$B$7/Parameters!$C$7)</f>
        <v/>
      </c>
      <c r="AD152" s="38" t="n"/>
      <c r="AE152" s="37">
        <f t="array" ref="AE152">IFERROR(Visits[[#This Row],[EXP_DURATION]]*Table6[Average],"")</f>
        <v/>
      </c>
      <c r="AF152" s="39">
        <f>IFERROR(IF(Visits[[#This Row],[VISIT_ID]]="","",SUMIF(Table3[VISIT_ID],Visits[[#This Row],[VISIT_ID]],Table3[TOTAL_COST])),"")</f>
        <v/>
      </c>
    </row>
    <row r="153">
      <c r="A153" s="30">
        <f>IF(J_A_visits!A153="","",J_A_visits!A153)</f>
        <v/>
      </c>
      <c r="B153" s="30">
        <f t="array" ref="B153">IFERROR(VLOOKUP(Visits[[#This Row],[VISIT_ID]],J_A_visits!A:O,COLUMN(J_A_visits!B:B),0),"")</f>
        <v/>
      </c>
      <c r="C153" s="30">
        <f t="array" ref="C153">IFERROR(VLOOKUP(Visits[[#This Row],[VISIT_ID]],J_A_visits!A:O,COLUMN(J_A_visits!C:C),0),"")</f>
        <v/>
      </c>
      <c r="D153" s="30">
        <f t="array" ref="D153">IFERROR(VLOOKUP(Visits[[#This Row],[VISIT_ID]],J_A_visits!A:O,COLUMN(J_A_visits!D:D),0),"")</f>
        <v/>
      </c>
      <c r="E153" s="6">
        <f t="array" ref="E153">IFERROR(DATEVALUE(LEFT(VLOOKUP(Visits[[#This Row],[VISIT_ID]],J_A_visits!A:O,COLUMN(J_A_visits!E:E),0),10)),"")</f>
        <v/>
      </c>
      <c r="F153" s="6">
        <f>IFERROR(TEXT(Visits[[#This Row],[DATE]],"YYYY-MM"),"")</f>
        <v/>
      </c>
      <c r="G153" s="6">
        <f t="array" ref="G153">IFERROR(VLOOKUP(Visits[[#This Row],[VISIT_ID]],J_A_visits!A:P,COLUMN(J_A_visits!P:P),0),"")</f>
        <v/>
      </c>
      <c r="H153" s="6">
        <f t="array" ref="H153">IFERROR(VLOOKUP(Visits[[#This Row],[VISIT_ID]],J_A_visits!A:Q,COLUMN(J_A_visits!Q:Q),0),"")</f>
        <v/>
      </c>
      <c r="I153" s="30">
        <f t="array" ref="I153">IFERROR(VLOOKUP(Visits[[#This Row],[VISIT_ID]],J_A_visits!$A:$O,COLUMN(J_A_visits!G:G),0),"")</f>
        <v/>
      </c>
      <c r="J153" s="37">
        <f t="array" ref="J153">IFERROR(VLOOKUP(Visits[[#This Row],[VISIT_ID]],J_A_visits!$A:$O,COLUMN(J_A_visits!H:H),0),"")</f>
        <v/>
      </c>
      <c r="K153" s="30">
        <f t="array" ref="K153">IFERROR(VLOOKUP(Visits[[#This Row],[VISIT_ID]],J_A_visits!$A:$O,COLUMN(J_A_visits!I:I),0),"")</f>
        <v/>
      </c>
      <c r="L153" s="37">
        <f t="array" ref="L153">IFERROR(VLOOKUP(Visits[[#This Row],[VISIT_ID]],J_A_visits!$A:$O,COLUMN(J_A_visits!J:J),0),"")</f>
        <v/>
      </c>
      <c r="M153" s="37">
        <f t="array" ref="M153">IFERROR(VLOOKUP(Visits[[#This Row],[VISIT_ID]],J_A_visits!$A:$O,COLUMN(J_A_visits!K:K),0),"")</f>
        <v/>
      </c>
      <c r="N153" s="37">
        <f t="array" ref="N153">IFERROR(VLOOKUP(Visits[[#This Row],[VISIT_ID]],J_A_visits!$A:$O,COLUMN(J_A_visits!L:L),0),"")</f>
        <v/>
      </c>
      <c r="O153" s="37">
        <f t="array" ref="O153">IFERROR(VLOOKUP(Visits[[#This Row],[VISIT_ID]],J_A_visits!$A:$O,COLUMN(J_A_visits!M:M),0),"")</f>
        <v/>
      </c>
      <c r="P153" s="37">
        <f>IFERROR(1-(Visits[[#This Row],[QUOTE_PRICE]]/Visits[[#This Row],[INITIAL_PRICE]]),"")</f>
        <v/>
      </c>
      <c r="Q153" s="36">
        <f t="array" ref="Q153">IFERROR(VLOOKUP(Visits[[#This Row],[VISIT_ID]],J_A_visits!$A:$O,COLUMN(J_A_visits!N:N),0),"")</f>
        <v/>
      </c>
      <c r="R153" s="30">
        <f t="array" ref="R153">IFERROR(VLOOKUP(Visits[[#This Row],[VISIT_ID]],J_A_visits!$A:$O,COLUMN(J_A_visits!N:N),0),"")</f>
        <v/>
      </c>
      <c r="S153" s="30">
        <f>IF(Visits[[#This Row],[VISIT_ID]]="","",COUNTIF(Table3[VISIT_ID],Visits[[#This Row],[VISIT_ID]]))</f>
        <v/>
      </c>
      <c r="T153" s="38">
        <f t="array" ref="T153">IFERROR(TIMEVALUE(MID(VLOOKUP(Visits[[#This Row],[VISIT_ID]],J_A_visits!A:O,COLUMN(J_A_visits!E:E),0),12,8))-(7/24),"")</f>
        <v/>
      </c>
      <c r="U153" s="38">
        <f t="array" ref="U153">IFERROR(
    MOD(TIMEVALUE(MID(VLOOKUP(Visits[[#This Row],[VISIT_ID]],J_A_visits!A:O,COLUMN(J_A_visits!F:F),0),12,8)) - (7/24), 1),
"")</f>
        <v/>
      </c>
      <c r="V153" s="38">
        <f>IF(_xlfn.MINIFS(Table3[CLOCK_IN],Table3[VISIT_ID],Visits[[#This Row],[VISIT_ID]])=0,"",_xlfn.MINIFS(Table3[CLOCK_IN],Table3[VISIT_ID],Visits[[#This Row],[VISIT_ID]]))</f>
        <v/>
      </c>
      <c r="W153" s="38">
        <f>IF(_xlfn.MAXIFS(Table3[CLOCK_OUT],Table3[VISIT_ID],Visits[[#This Row],[VISIT_ID]])=0,"",_xlfn.MAXIFS(Table3[CLOCK_OUT],Table3[VISIT_ID],Visits[[#This Row],[VISIT_ID]]))</f>
        <v/>
      </c>
      <c r="X153" s="20">
        <f>IFERROR((Visits[[#This Row],[SCH_END]]-Visits[[#This Row],[SCH_START]])*24,"")</f>
        <v/>
      </c>
      <c r="Y153" s="20">
        <f>IFERROR((Visits[[#This Row],[ACT_END]]-Visits[[#This Row],[ACT_START]])*24,"")</f>
        <v/>
      </c>
      <c r="Z153" s="37">
        <f>IFERROR(Visits[[#This Row],[INVOICE_PRICE]]*Parameters!$B$2+Parameters!$B$3,"")</f>
        <v/>
      </c>
      <c r="AA153" s="39">
        <f>IFERROR((Parameters!$B$6/Parameters!$C$6)*Visits[[#This Row],[EXP_DURATION]],"")</f>
        <v/>
      </c>
      <c r="AB153" s="39">
        <f>IFERROR((Parameters!$B$6/Parameters!$C$6)*Visits[[#This Row],[ACT_DURATION]],"")</f>
        <v/>
      </c>
      <c r="AC153" s="37">
        <f>IF(Visits[[#This Row],[VISIT_ID]]="","",Parameters!$B$7/Parameters!$C$7)</f>
        <v/>
      </c>
      <c r="AD153" s="38" t="n"/>
      <c r="AE153" s="37">
        <f t="array" ref="AE153">IFERROR(Visits[[#This Row],[EXP_DURATION]]*Table6[Average],"")</f>
        <v/>
      </c>
      <c r="AF153" s="39">
        <f>IFERROR(IF(Visits[[#This Row],[VISIT_ID]]="","",SUMIF(Table3[VISIT_ID],Visits[[#This Row],[VISIT_ID]],Table3[TOTAL_COST])),"")</f>
        <v/>
      </c>
    </row>
    <row r="154">
      <c r="A154" s="30">
        <f>IF(J_A_visits!A154="","",J_A_visits!A154)</f>
        <v/>
      </c>
      <c r="B154" s="30">
        <f t="array" ref="B154">IFERROR(VLOOKUP(Visits[[#This Row],[VISIT_ID]],J_A_visits!A:O,COLUMN(J_A_visits!B:B),0),"")</f>
        <v/>
      </c>
      <c r="C154" s="30">
        <f t="array" ref="C154">IFERROR(VLOOKUP(Visits[[#This Row],[VISIT_ID]],J_A_visits!A:O,COLUMN(J_A_visits!C:C),0),"")</f>
        <v/>
      </c>
      <c r="D154" s="30">
        <f t="array" ref="D154">IFERROR(VLOOKUP(Visits[[#This Row],[VISIT_ID]],J_A_visits!A:O,COLUMN(J_A_visits!D:D),0),"")</f>
        <v/>
      </c>
      <c r="E154" s="6">
        <f t="array" ref="E154">IFERROR(DATEVALUE(LEFT(VLOOKUP(Visits[[#This Row],[VISIT_ID]],J_A_visits!A:O,COLUMN(J_A_visits!E:E),0),10)),"")</f>
        <v/>
      </c>
      <c r="F154" s="6">
        <f>IFERROR(TEXT(Visits[[#This Row],[DATE]],"YYYY-MM"),"")</f>
        <v/>
      </c>
      <c r="G154" s="6">
        <f t="array" ref="G154">IFERROR(VLOOKUP(Visits[[#This Row],[VISIT_ID]],J_A_visits!A:P,COLUMN(J_A_visits!P:P),0),"")</f>
        <v/>
      </c>
      <c r="H154" s="6">
        <f t="array" ref="H154">IFERROR(VLOOKUP(Visits[[#This Row],[VISIT_ID]],J_A_visits!A:Q,COLUMN(J_A_visits!Q:Q),0),"")</f>
        <v/>
      </c>
      <c r="I154" s="30">
        <f t="array" ref="I154">IFERROR(VLOOKUP(Visits[[#This Row],[VISIT_ID]],J_A_visits!$A:$O,COLUMN(J_A_visits!G:G),0),"")</f>
        <v/>
      </c>
      <c r="J154" s="37">
        <f t="array" ref="J154">IFERROR(VLOOKUP(Visits[[#This Row],[VISIT_ID]],J_A_visits!$A:$O,COLUMN(J_A_visits!H:H),0),"")</f>
        <v/>
      </c>
      <c r="K154" s="30">
        <f t="array" ref="K154">IFERROR(VLOOKUP(Visits[[#This Row],[VISIT_ID]],J_A_visits!$A:$O,COLUMN(J_A_visits!I:I),0),"")</f>
        <v/>
      </c>
      <c r="L154" s="37">
        <f t="array" ref="L154">IFERROR(VLOOKUP(Visits[[#This Row],[VISIT_ID]],J_A_visits!$A:$O,COLUMN(J_A_visits!J:J),0),"")</f>
        <v/>
      </c>
      <c r="M154" s="37">
        <f t="array" ref="M154">IFERROR(VLOOKUP(Visits[[#This Row],[VISIT_ID]],J_A_visits!$A:$O,COLUMN(J_A_visits!K:K),0),"")</f>
        <v/>
      </c>
      <c r="N154" s="37">
        <f t="array" ref="N154">IFERROR(VLOOKUP(Visits[[#This Row],[VISIT_ID]],J_A_visits!$A:$O,COLUMN(J_A_visits!L:L),0),"")</f>
        <v/>
      </c>
      <c r="O154" s="37">
        <f t="array" ref="O154">IFERROR(VLOOKUP(Visits[[#This Row],[VISIT_ID]],J_A_visits!$A:$O,COLUMN(J_A_visits!M:M),0),"")</f>
        <v/>
      </c>
      <c r="P154" s="37">
        <f>IFERROR(1-(Visits[[#This Row],[QUOTE_PRICE]]/Visits[[#This Row],[INITIAL_PRICE]]),"")</f>
        <v/>
      </c>
      <c r="Q154" s="36">
        <f t="array" ref="Q154">IFERROR(VLOOKUP(Visits[[#This Row],[VISIT_ID]],J_A_visits!$A:$O,COLUMN(J_A_visits!N:N),0),"")</f>
        <v/>
      </c>
      <c r="R154" s="30">
        <f t="array" ref="R154">IFERROR(VLOOKUP(Visits[[#This Row],[VISIT_ID]],J_A_visits!$A:$O,COLUMN(J_A_visits!N:N),0),"")</f>
        <v/>
      </c>
      <c r="S154" s="30">
        <f>IF(Visits[[#This Row],[VISIT_ID]]="","",COUNTIF(Table3[VISIT_ID],Visits[[#This Row],[VISIT_ID]]))</f>
        <v/>
      </c>
      <c r="T154" s="38">
        <f t="array" ref="T154">IFERROR(TIMEVALUE(MID(VLOOKUP(Visits[[#This Row],[VISIT_ID]],J_A_visits!A:O,COLUMN(J_A_visits!E:E),0),12,8))-(7/24),"")</f>
        <v/>
      </c>
      <c r="U154" s="38">
        <f t="array" ref="U154">IFERROR(
    MOD(TIMEVALUE(MID(VLOOKUP(Visits[[#This Row],[VISIT_ID]],J_A_visits!A:O,COLUMN(J_A_visits!F:F),0),12,8)) - (7/24), 1),
"")</f>
        <v/>
      </c>
      <c r="V154" s="38">
        <f>IF(_xlfn.MINIFS(Table3[CLOCK_IN],Table3[VISIT_ID],Visits[[#This Row],[VISIT_ID]])=0,"",_xlfn.MINIFS(Table3[CLOCK_IN],Table3[VISIT_ID],Visits[[#This Row],[VISIT_ID]]))</f>
        <v/>
      </c>
      <c r="W154" s="38">
        <f>IF(_xlfn.MAXIFS(Table3[CLOCK_OUT],Table3[VISIT_ID],Visits[[#This Row],[VISIT_ID]])=0,"",_xlfn.MAXIFS(Table3[CLOCK_OUT],Table3[VISIT_ID],Visits[[#This Row],[VISIT_ID]]))</f>
        <v/>
      </c>
      <c r="X154" s="20">
        <f>IFERROR((Visits[[#This Row],[SCH_END]]-Visits[[#This Row],[SCH_START]])*24,"")</f>
        <v/>
      </c>
      <c r="Y154" s="20">
        <f>IFERROR((Visits[[#This Row],[ACT_END]]-Visits[[#This Row],[ACT_START]])*24,"")</f>
        <v/>
      </c>
      <c r="Z154" s="37">
        <f>IFERROR(Visits[[#This Row],[INVOICE_PRICE]]*Parameters!$B$2+Parameters!$B$3,"")</f>
        <v/>
      </c>
      <c r="AA154" s="39">
        <f>IFERROR((Parameters!$B$6/Parameters!$C$6)*Visits[[#This Row],[EXP_DURATION]],"")</f>
        <v/>
      </c>
      <c r="AB154" s="39">
        <f>IFERROR((Parameters!$B$6/Parameters!$C$6)*Visits[[#This Row],[ACT_DURATION]],"")</f>
        <v/>
      </c>
      <c r="AC154" s="37">
        <f>IF(Visits[[#This Row],[VISIT_ID]]="","",Parameters!$B$7/Parameters!$C$7)</f>
        <v/>
      </c>
      <c r="AD154" s="38" t="n"/>
      <c r="AE154" s="37">
        <f t="array" ref="AE154">IFERROR(Visits[[#This Row],[EXP_DURATION]]*Table6[Average],"")</f>
        <v/>
      </c>
      <c r="AF154" s="39">
        <f>IFERROR(IF(Visits[[#This Row],[VISIT_ID]]="","",SUMIF(Table3[VISIT_ID],Visits[[#This Row],[VISIT_ID]],Table3[TOTAL_COST])),"")</f>
        <v/>
      </c>
    </row>
    <row r="155">
      <c r="A155" s="30">
        <f>IF(J_A_visits!A155="","",J_A_visits!A155)</f>
        <v/>
      </c>
      <c r="B155" s="30">
        <f t="array" ref="B155">IFERROR(VLOOKUP(Visits[[#This Row],[VISIT_ID]],J_A_visits!A:O,COLUMN(J_A_visits!B:B),0),"")</f>
        <v/>
      </c>
      <c r="C155" s="30">
        <f t="array" ref="C155">IFERROR(VLOOKUP(Visits[[#This Row],[VISIT_ID]],J_A_visits!A:O,COLUMN(J_A_visits!C:C),0),"")</f>
        <v/>
      </c>
      <c r="D155" s="30">
        <f t="array" ref="D155">IFERROR(VLOOKUP(Visits[[#This Row],[VISIT_ID]],J_A_visits!A:O,COLUMN(J_A_visits!D:D),0),"")</f>
        <v/>
      </c>
      <c r="E155" s="6">
        <f t="array" ref="E155">IFERROR(DATEVALUE(LEFT(VLOOKUP(Visits[[#This Row],[VISIT_ID]],J_A_visits!A:O,COLUMN(J_A_visits!E:E),0),10)),"")</f>
        <v/>
      </c>
      <c r="F155" s="6">
        <f>IFERROR(TEXT(Visits[[#This Row],[DATE]],"YYYY-MM"),"")</f>
        <v/>
      </c>
      <c r="G155" s="6">
        <f t="array" ref="G155">IFERROR(VLOOKUP(Visits[[#This Row],[VISIT_ID]],J_A_visits!A:P,COLUMN(J_A_visits!P:P),0),"")</f>
        <v/>
      </c>
      <c r="H155" s="6">
        <f t="array" ref="H155">IFERROR(VLOOKUP(Visits[[#This Row],[VISIT_ID]],J_A_visits!A:Q,COLUMN(J_A_visits!Q:Q),0),"")</f>
        <v/>
      </c>
      <c r="I155" s="30">
        <f t="array" ref="I155">IFERROR(VLOOKUP(Visits[[#This Row],[VISIT_ID]],J_A_visits!$A:$O,COLUMN(J_A_visits!G:G),0),"")</f>
        <v/>
      </c>
      <c r="J155" s="37">
        <f t="array" ref="J155">IFERROR(VLOOKUP(Visits[[#This Row],[VISIT_ID]],J_A_visits!$A:$O,COLUMN(J_A_visits!H:H),0),"")</f>
        <v/>
      </c>
      <c r="K155" s="30">
        <f t="array" ref="K155">IFERROR(VLOOKUP(Visits[[#This Row],[VISIT_ID]],J_A_visits!$A:$O,COLUMN(J_A_visits!I:I),0),"")</f>
        <v/>
      </c>
      <c r="L155" s="37">
        <f t="array" ref="L155">IFERROR(VLOOKUP(Visits[[#This Row],[VISIT_ID]],J_A_visits!$A:$O,COLUMN(J_A_visits!J:J),0),"")</f>
        <v/>
      </c>
      <c r="M155" s="37">
        <f t="array" ref="M155">IFERROR(VLOOKUP(Visits[[#This Row],[VISIT_ID]],J_A_visits!$A:$O,COLUMN(J_A_visits!K:K),0),"")</f>
        <v/>
      </c>
      <c r="N155" s="37">
        <f t="array" ref="N155">IFERROR(VLOOKUP(Visits[[#This Row],[VISIT_ID]],J_A_visits!$A:$O,COLUMN(J_A_visits!L:L),0),"")</f>
        <v/>
      </c>
      <c r="O155" s="37">
        <f t="array" ref="O155">IFERROR(VLOOKUP(Visits[[#This Row],[VISIT_ID]],J_A_visits!$A:$O,COLUMN(J_A_visits!M:M),0),"")</f>
        <v/>
      </c>
      <c r="P155" s="37">
        <f>IFERROR(1-(Visits[[#This Row],[QUOTE_PRICE]]/Visits[[#This Row],[INITIAL_PRICE]]),"")</f>
        <v/>
      </c>
      <c r="Q155" s="36">
        <f t="array" ref="Q155">IFERROR(VLOOKUP(Visits[[#This Row],[VISIT_ID]],J_A_visits!$A:$O,COLUMN(J_A_visits!N:N),0),"")</f>
        <v/>
      </c>
      <c r="R155" s="30">
        <f t="array" ref="R155">IFERROR(VLOOKUP(Visits[[#This Row],[VISIT_ID]],J_A_visits!$A:$O,COLUMN(J_A_visits!N:N),0),"")</f>
        <v/>
      </c>
      <c r="S155" s="30">
        <f>IF(Visits[[#This Row],[VISIT_ID]]="","",COUNTIF(Table3[VISIT_ID],Visits[[#This Row],[VISIT_ID]]))</f>
        <v/>
      </c>
      <c r="T155" s="38">
        <f t="array" ref="T155">IFERROR(TIMEVALUE(MID(VLOOKUP(Visits[[#This Row],[VISIT_ID]],J_A_visits!A:O,COLUMN(J_A_visits!E:E),0),12,8))-(7/24),"")</f>
        <v/>
      </c>
      <c r="U155" s="38">
        <f t="array" ref="U155">IFERROR(
    MOD(TIMEVALUE(MID(VLOOKUP(Visits[[#This Row],[VISIT_ID]],J_A_visits!A:O,COLUMN(J_A_visits!F:F),0),12,8)) - (7/24), 1),
"")</f>
        <v/>
      </c>
      <c r="V155" s="38">
        <f>IF(_xlfn.MINIFS(Table3[CLOCK_IN],Table3[VISIT_ID],Visits[[#This Row],[VISIT_ID]])=0,"",_xlfn.MINIFS(Table3[CLOCK_IN],Table3[VISIT_ID],Visits[[#This Row],[VISIT_ID]]))</f>
        <v/>
      </c>
      <c r="W155" s="38">
        <f>IF(_xlfn.MAXIFS(Table3[CLOCK_OUT],Table3[VISIT_ID],Visits[[#This Row],[VISIT_ID]])=0,"",_xlfn.MAXIFS(Table3[CLOCK_OUT],Table3[VISIT_ID],Visits[[#This Row],[VISIT_ID]]))</f>
        <v/>
      </c>
      <c r="X155" s="20">
        <f>IFERROR((Visits[[#This Row],[SCH_END]]-Visits[[#This Row],[SCH_START]])*24,"")</f>
        <v/>
      </c>
      <c r="Y155" s="20">
        <f>IFERROR((Visits[[#This Row],[ACT_END]]-Visits[[#This Row],[ACT_START]])*24,"")</f>
        <v/>
      </c>
      <c r="Z155" s="37">
        <f>IFERROR(Visits[[#This Row],[INVOICE_PRICE]]*Parameters!$B$2+Parameters!$B$3,"")</f>
        <v/>
      </c>
      <c r="AA155" s="39">
        <f>IFERROR((Parameters!$B$6/Parameters!$C$6)*Visits[[#This Row],[EXP_DURATION]],"")</f>
        <v/>
      </c>
      <c r="AB155" s="39">
        <f>IFERROR((Parameters!$B$6/Parameters!$C$6)*Visits[[#This Row],[ACT_DURATION]],"")</f>
        <v/>
      </c>
      <c r="AC155" s="37">
        <f>IF(Visits[[#This Row],[VISIT_ID]]="","",Parameters!$B$7/Parameters!$C$7)</f>
        <v/>
      </c>
      <c r="AD155" s="38" t="n"/>
      <c r="AE155" s="37">
        <f t="array" ref="AE155">IFERROR(Visits[[#This Row],[EXP_DURATION]]*Table6[Average],"")</f>
        <v/>
      </c>
      <c r="AF155" s="39">
        <f>IFERROR(IF(Visits[[#This Row],[VISIT_ID]]="","",SUMIF(Table3[VISIT_ID],Visits[[#This Row],[VISIT_ID]],Table3[TOTAL_COST])),"")</f>
        <v/>
      </c>
    </row>
    <row r="156">
      <c r="A156" s="30">
        <f>IF(J_A_visits!A156="","",J_A_visits!A156)</f>
        <v/>
      </c>
      <c r="B156" s="30">
        <f t="array" ref="B156">IFERROR(VLOOKUP(Visits[[#This Row],[VISIT_ID]],J_A_visits!A:O,COLUMN(J_A_visits!B:B),0),"")</f>
        <v/>
      </c>
      <c r="C156" s="30">
        <f t="array" ref="C156">IFERROR(VLOOKUP(Visits[[#This Row],[VISIT_ID]],J_A_visits!A:O,COLUMN(J_A_visits!C:C),0),"")</f>
        <v/>
      </c>
      <c r="D156" s="30">
        <f t="array" ref="D156">IFERROR(VLOOKUP(Visits[[#This Row],[VISIT_ID]],J_A_visits!A:O,COLUMN(J_A_visits!D:D),0),"")</f>
        <v/>
      </c>
      <c r="E156" s="6">
        <f t="array" ref="E156">IFERROR(DATEVALUE(LEFT(VLOOKUP(Visits[[#This Row],[VISIT_ID]],J_A_visits!A:O,COLUMN(J_A_visits!E:E),0),10)),"")</f>
        <v/>
      </c>
      <c r="F156" s="6">
        <f>IFERROR(TEXT(Visits[[#This Row],[DATE]],"YYYY-MM"),"")</f>
        <v/>
      </c>
      <c r="G156" s="6">
        <f t="array" ref="G156">IFERROR(VLOOKUP(Visits[[#This Row],[VISIT_ID]],J_A_visits!A:P,COLUMN(J_A_visits!P:P),0),"")</f>
        <v/>
      </c>
      <c r="H156" s="6">
        <f t="array" ref="H156">IFERROR(VLOOKUP(Visits[[#This Row],[VISIT_ID]],J_A_visits!A:Q,COLUMN(J_A_visits!Q:Q),0),"")</f>
        <v/>
      </c>
      <c r="I156" s="30">
        <f t="array" ref="I156">IFERROR(VLOOKUP(Visits[[#This Row],[VISIT_ID]],J_A_visits!$A:$O,COLUMN(J_A_visits!G:G),0),"")</f>
        <v/>
      </c>
      <c r="J156" s="37">
        <f t="array" ref="J156">IFERROR(VLOOKUP(Visits[[#This Row],[VISIT_ID]],J_A_visits!$A:$O,COLUMN(J_A_visits!H:H),0),"")</f>
        <v/>
      </c>
      <c r="K156" s="30">
        <f t="array" ref="K156">IFERROR(VLOOKUP(Visits[[#This Row],[VISIT_ID]],J_A_visits!$A:$O,COLUMN(J_A_visits!I:I),0),"")</f>
        <v/>
      </c>
      <c r="L156" s="37">
        <f t="array" ref="L156">IFERROR(VLOOKUP(Visits[[#This Row],[VISIT_ID]],J_A_visits!$A:$O,COLUMN(J_A_visits!J:J),0),"")</f>
        <v/>
      </c>
      <c r="M156" s="37">
        <f t="array" ref="M156">IFERROR(VLOOKUP(Visits[[#This Row],[VISIT_ID]],J_A_visits!$A:$O,COLUMN(J_A_visits!K:K),0),"")</f>
        <v/>
      </c>
      <c r="N156" s="37">
        <f t="array" ref="N156">IFERROR(VLOOKUP(Visits[[#This Row],[VISIT_ID]],J_A_visits!$A:$O,COLUMN(J_A_visits!L:L),0),"")</f>
        <v/>
      </c>
      <c r="O156" s="37">
        <f t="array" ref="O156">IFERROR(VLOOKUP(Visits[[#This Row],[VISIT_ID]],J_A_visits!$A:$O,COLUMN(J_A_visits!M:M),0),"")</f>
        <v/>
      </c>
      <c r="P156" s="37">
        <f>IFERROR(1-(Visits[[#This Row],[QUOTE_PRICE]]/Visits[[#This Row],[INITIAL_PRICE]]),"")</f>
        <v/>
      </c>
      <c r="Q156" s="36">
        <f t="array" ref="Q156">IFERROR(VLOOKUP(Visits[[#This Row],[VISIT_ID]],J_A_visits!$A:$O,COLUMN(J_A_visits!N:N),0),"")</f>
        <v/>
      </c>
      <c r="R156" s="30">
        <f t="array" ref="R156">IFERROR(VLOOKUP(Visits[[#This Row],[VISIT_ID]],J_A_visits!$A:$O,COLUMN(J_A_visits!N:N),0),"")</f>
        <v/>
      </c>
      <c r="S156" s="30">
        <f>IF(Visits[[#This Row],[VISIT_ID]]="","",COUNTIF(Table3[VISIT_ID],Visits[[#This Row],[VISIT_ID]]))</f>
        <v/>
      </c>
      <c r="T156" s="38">
        <f t="array" ref="T156">IFERROR(TIMEVALUE(MID(VLOOKUP(Visits[[#This Row],[VISIT_ID]],J_A_visits!A:O,COLUMN(J_A_visits!E:E),0),12,8))-(7/24),"")</f>
        <v/>
      </c>
      <c r="U156" s="38">
        <f t="array" ref="U156">IFERROR(
    MOD(TIMEVALUE(MID(VLOOKUP(Visits[[#This Row],[VISIT_ID]],J_A_visits!A:O,COLUMN(J_A_visits!F:F),0),12,8)) - (7/24), 1),
"")</f>
        <v/>
      </c>
      <c r="V156" s="38">
        <f>IF(_xlfn.MINIFS(Table3[CLOCK_IN],Table3[VISIT_ID],Visits[[#This Row],[VISIT_ID]])=0,"",_xlfn.MINIFS(Table3[CLOCK_IN],Table3[VISIT_ID],Visits[[#This Row],[VISIT_ID]]))</f>
        <v/>
      </c>
      <c r="W156" s="38">
        <f>IF(_xlfn.MAXIFS(Table3[CLOCK_OUT],Table3[VISIT_ID],Visits[[#This Row],[VISIT_ID]])=0,"",_xlfn.MAXIFS(Table3[CLOCK_OUT],Table3[VISIT_ID],Visits[[#This Row],[VISIT_ID]]))</f>
        <v/>
      </c>
      <c r="X156" s="20">
        <f>IFERROR((Visits[[#This Row],[SCH_END]]-Visits[[#This Row],[SCH_START]])*24,"")</f>
        <v/>
      </c>
      <c r="Y156" s="20">
        <f>IFERROR((Visits[[#This Row],[ACT_END]]-Visits[[#This Row],[ACT_START]])*24,"")</f>
        <v/>
      </c>
      <c r="Z156" s="37">
        <f>IFERROR(Visits[[#This Row],[INVOICE_PRICE]]*Parameters!$B$2+Parameters!$B$3,"")</f>
        <v/>
      </c>
      <c r="AA156" s="39">
        <f>IFERROR((Parameters!$B$6/Parameters!$C$6)*Visits[[#This Row],[EXP_DURATION]],"")</f>
        <v/>
      </c>
      <c r="AB156" s="39">
        <f>IFERROR((Parameters!$B$6/Parameters!$C$6)*Visits[[#This Row],[ACT_DURATION]],"")</f>
        <v/>
      </c>
      <c r="AC156" s="37">
        <f>IF(Visits[[#This Row],[VISIT_ID]]="","",Parameters!$B$7/Parameters!$C$7)</f>
        <v/>
      </c>
      <c r="AD156" s="38" t="n"/>
      <c r="AE156" s="37">
        <f t="array" ref="AE156">IFERROR(Visits[[#This Row],[EXP_DURATION]]*Table6[Average],"")</f>
        <v/>
      </c>
      <c r="AF156" s="39">
        <f>IFERROR(IF(Visits[[#This Row],[VISIT_ID]]="","",SUMIF(Table3[VISIT_ID],Visits[[#This Row],[VISIT_ID]],Table3[TOTAL_COST])),"")</f>
        <v/>
      </c>
    </row>
    <row r="157">
      <c r="A157" s="30">
        <f>IF(J_A_visits!A157="","",J_A_visits!A157)</f>
        <v/>
      </c>
      <c r="B157" s="30">
        <f t="array" ref="B157">IFERROR(VLOOKUP(Visits[[#This Row],[VISIT_ID]],J_A_visits!A:O,COLUMN(J_A_visits!B:B),0),"")</f>
        <v/>
      </c>
      <c r="C157" s="30">
        <f t="array" ref="C157">IFERROR(VLOOKUP(Visits[[#This Row],[VISIT_ID]],J_A_visits!A:O,COLUMN(J_A_visits!C:C),0),"")</f>
        <v/>
      </c>
      <c r="D157" s="30">
        <f t="array" ref="D157">IFERROR(VLOOKUP(Visits[[#This Row],[VISIT_ID]],J_A_visits!A:O,COLUMN(J_A_visits!D:D),0),"")</f>
        <v/>
      </c>
      <c r="E157" s="6">
        <f t="array" ref="E157">IFERROR(DATEVALUE(LEFT(VLOOKUP(Visits[[#This Row],[VISIT_ID]],J_A_visits!A:O,COLUMN(J_A_visits!E:E),0),10)),"")</f>
        <v/>
      </c>
      <c r="F157" s="6">
        <f>IFERROR(TEXT(Visits[[#This Row],[DATE]],"YYYY-MM"),"")</f>
        <v/>
      </c>
      <c r="G157" s="6">
        <f t="array" ref="G157">IFERROR(VLOOKUP(Visits[[#This Row],[VISIT_ID]],J_A_visits!A:P,COLUMN(J_A_visits!P:P),0),"")</f>
        <v/>
      </c>
      <c r="H157" s="6">
        <f t="array" ref="H157">IFERROR(VLOOKUP(Visits[[#This Row],[VISIT_ID]],J_A_visits!A:Q,COLUMN(J_A_visits!Q:Q),0),"")</f>
        <v/>
      </c>
      <c r="I157" s="30">
        <f t="array" ref="I157">IFERROR(VLOOKUP(Visits[[#This Row],[VISIT_ID]],J_A_visits!$A:$O,COLUMN(J_A_visits!G:G),0),"")</f>
        <v/>
      </c>
      <c r="J157" s="37">
        <f t="array" ref="J157">IFERROR(VLOOKUP(Visits[[#This Row],[VISIT_ID]],J_A_visits!$A:$O,COLUMN(J_A_visits!H:H),0),"")</f>
        <v/>
      </c>
      <c r="K157" s="30">
        <f t="array" ref="K157">IFERROR(VLOOKUP(Visits[[#This Row],[VISIT_ID]],J_A_visits!$A:$O,COLUMN(J_A_visits!I:I),0),"")</f>
        <v/>
      </c>
      <c r="L157" s="37">
        <f t="array" ref="L157">IFERROR(VLOOKUP(Visits[[#This Row],[VISIT_ID]],J_A_visits!$A:$O,COLUMN(J_A_visits!J:J),0),"")</f>
        <v/>
      </c>
      <c r="M157" s="37">
        <f t="array" ref="M157">IFERROR(VLOOKUP(Visits[[#This Row],[VISIT_ID]],J_A_visits!$A:$O,COLUMN(J_A_visits!K:K),0),"")</f>
        <v/>
      </c>
      <c r="N157" s="37">
        <f t="array" ref="N157">IFERROR(VLOOKUP(Visits[[#This Row],[VISIT_ID]],J_A_visits!$A:$O,COLUMN(J_A_visits!L:L),0),"")</f>
        <v/>
      </c>
      <c r="O157" s="37">
        <f t="array" ref="O157">IFERROR(VLOOKUP(Visits[[#This Row],[VISIT_ID]],J_A_visits!$A:$O,COLUMN(J_A_visits!M:M),0),"")</f>
        <v/>
      </c>
      <c r="P157" s="37">
        <f>IFERROR(1-(Visits[[#This Row],[QUOTE_PRICE]]/Visits[[#This Row],[INITIAL_PRICE]]),"")</f>
        <v/>
      </c>
      <c r="Q157" s="36">
        <f t="array" ref="Q157">IFERROR(VLOOKUP(Visits[[#This Row],[VISIT_ID]],J_A_visits!$A:$O,COLUMN(J_A_visits!N:N),0),"")</f>
        <v/>
      </c>
      <c r="R157" s="30">
        <f t="array" ref="R157">IFERROR(VLOOKUP(Visits[[#This Row],[VISIT_ID]],J_A_visits!$A:$O,COLUMN(J_A_visits!N:N),0),"")</f>
        <v/>
      </c>
      <c r="S157" s="30">
        <f>IF(Visits[[#This Row],[VISIT_ID]]="","",COUNTIF(Table3[VISIT_ID],Visits[[#This Row],[VISIT_ID]]))</f>
        <v/>
      </c>
      <c r="T157" s="38">
        <f t="array" ref="T157">IFERROR(TIMEVALUE(MID(VLOOKUP(Visits[[#This Row],[VISIT_ID]],J_A_visits!A:O,COLUMN(J_A_visits!E:E),0),12,8))-(7/24),"")</f>
        <v/>
      </c>
      <c r="U157" s="38">
        <f t="array" ref="U157">IFERROR(
    MOD(TIMEVALUE(MID(VLOOKUP(Visits[[#This Row],[VISIT_ID]],J_A_visits!A:O,COLUMN(J_A_visits!F:F),0),12,8)) - (7/24), 1),
"")</f>
        <v/>
      </c>
      <c r="V157" s="38">
        <f>IF(_xlfn.MINIFS(Table3[CLOCK_IN],Table3[VISIT_ID],Visits[[#This Row],[VISIT_ID]])=0,"",_xlfn.MINIFS(Table3[CLOCK_IN],Table3[VISIT_ID],Visits[[#This Row],[VISIT_ID]]))</f>
        <v/>
      </c>
      <c r="W157" s="38">
        <f>IF(_xlfn.MAXIFS(Table3[CLOCK_OUT],Table3[VISIT_ID],Visits[[#This Row],[VISIT_ID]])=0,"",_xlfn.MAXIFS(Table3[CLOCK_OUT],Table3[VISIT_ID],Visits[[#This Row],[VISIT_ID]]))</f>
        <v/>
      </c>
      <c r="X157" s="20">
        <f>IFERROR((Visits[[#This Row],[SCH_END]]-Visits[[#This Row],[SCH_START]])*24,"")</f>
        <v/>
      </c>
      <c r="Y157" s="20">
        <f>IFERROR((Visits[[#This Row],[ACT_END]]-Visits[[#This Row],[ACT_START]])*24,"")</f>
        <v/>
      </c>
      <c r="Z157" s="37">
        <f>IFERROR(Visits[[#This Row],[INVOICE_PRICE]]*Parameters!$B$2+Parameters!$B$3,"")</f>
        <v/>
      </c>
      <c r="AA157" s="39">
        <f>IFERROR((Parameters!$B$6/Parameters!$C$6)*Visits[[#This Row],[EXP_DURATION]],"")</f>
        <v/>
      </c>
      <c r="AB157" s="39">
        <f>IFERROR((Parameters!$B$6/Parameters!$C$6)*Visits[[#This Row],[ACT_DURATION]],"")</f>
        <v/>
      </c>
      <c r="AC157" s="37">
        <f>IF(Visits[[#This Row],[VISIT_ID]]="","",Parameters!$B$7/Parameters!$C$7)</f>
        <v/>
      </c>
      <c r="AD157" s="38" t="n"/>
      <c r="AE157" s="37">
        <f t="array" ref="AE157">IFERROR(Visits[[#This Row],[EXP_DURATION]]*Table6[Average],"")</f>
        <v/>
      </c>
      <c r="AF157" s="39">
        <f>IFERROR(IF(Visits[[#This Row],[VISIT_ID]]="","",SUMIF(Table3[VISIT_ID],Visits[[#This Row],[VISIT_ID]],Table3[TOTAL_COST])),"")</f>
        <v/>
      </c>
    </row>
    <row r="158">
      <c r="A158" s="30">
        <f>IF(J_A_visits!A158="","",J_A_visits!A158)</f>
        <v/>
      </c>
      <c r="B158" s="30">
        <f t="array" ref="B158">IFERROR(VLOOKUP(Visits[[#This Row],[VISIT_ID]],J_A_visits!A:O,COLUMN(J_A_visits!B:B),0),"")</f>
        <v/>
      </c>
      <c r="C158" s="30">
        <f t="array" ref="C158">IFERROR(VLOOKUP(Visits[[#This Row],[VISIT_ID]],J_A_visits!A:O,COLUMN(J_A_visits!C:C),0),"")</f>
        <v/>
      </c>
      <c r="D158" s="30">
        <f t="array" ref="D158">IFERROR(VLOOKUP(Visits[[#This Row],[VISIT_ID]],J_A_visits!A:O,COLUMN(J_A_visits!D:D),0),"")</f>
        <v/>
      </c>
      <c r="E158" s="6">
        <f t="array" ref="E158">IFERROR(DATEVALUE(LEFT(VLOOKUP(Visits[[#This Row],[VISIT_ID]],J_A_visits!A:O,COLUMN(J_A_visits!E:E),0),10)),"")</f>
        <v/>
      </c>
      <c r="F158" s="6">
        <f>IFERROR(TEXT(Visits[[#This Row],[DATE]],"YYYY-MM"),"")</f>
        <v/>
      </c>
      <c r="G158" s="6">
        <f t="array" ref="G158">IFERROR(VLOOKUP(Visits[[#This Row],[VISIT_ID]],J_A_visits!A:P,COLUMN(J_A_visits!P:P),0),"")</f>
        <v/>
      </c>
      <c r="H158" s="6">
        <f t="array" ref="H158">IFERROR(VLOOKUP(Visits[[#This Row],[VISIT_ID]],J_A_visits!A:Q,COLUMN(J_A_visits!Q:Q),0),"")</f>
        <v/>
      </c>
      <c r="I158" s="30">
        <f t="array" ref="I158">IFERROR(VLOOKUP(Visits[[#This Row],[VISIT_ID]],J_A_visits!$A:$O,COLUMN(J_A_visits!G:G),0),"")</f>
        <v/>
      </c>
      <c r="J158" s="37">
        <f t="array" ref="J158">IFERROR(VLOOKUP(Visits[[#This Row],[VISIT_ID]],J_A_visits!$A:$O,COLUMN(J_A_visits!H:H),0),"")</f>
        <v/>
      </c>
      <c r="K158" s="30">
        <f t="array" ref="K158">IFERROR(VLOOKUP(Visits[[#This Row],[VISIT_ID]],J_A_visits!$A:$O,COLUMN(J_A_visits!I:I),0),"")</f>
        <v/>
      </c>
      <c r="L158" s="37">
        <f t="array" ref="L158">IFERROR(VLOOKUP(Visits[[#This Row],[VISIT_ID]],J_A_visits!$A:$O,COLUMN(J_A_visits!J:J),0),"")</f>
        <v/>
      </c>
      <c r="M158" s="37">
        <f t="array" ref="M158">IFERROR(VLOOKUP(Visits[[#This Row],[VISIT_ID]],J_A_visits!$A:$O,COLUMN(J_A_visits!K:K),0),"")</f>
        <v/>
      </c>
      <c r="N158" s="37">
        <f t="array" ref="N158">IFERROR(VLOOKUP(Visits[[#This Row],[VISIT_ID]],J_A_visits!$A:$O,COLUMN(J_A_visits!L:L),0),"")</f>
        <v/>
      </c>
      <c r="O158" s="37">
        <f t="array" ref="O158">IFERROR(VLOOKUP(Visits[[#This Row],[VISIT_ID]],J_A_visits!$A:$O,COLUMN(J_A_visits!M:M),0),"")</f>
        <v/>
      </c>
      <c r="P158" s="37">
        <f>IFERROR(1-(Visits[[#This Row],[QUOTE_PRICE]]/Visits[[#This Row],[INITIAL_PRICE]]),"")</f>
        <v/>
      </c>
      <c r="Q158" s="36">
        <f t="array" ref="Q158">IFERROR(VLOOKUP(Visits[[#This Row],[VISIT_ID]],J_A_visits!$A:$O,COLUMN(J_A_visits!N:N),0),"")</f>
        <v/>
      </c>
      <c r="R158" s="30">
        <f t="array" ref="R158">IFERROR(VLOOKUP(Visits[[#This Row],[VISIT_ID]],J_A_visits!$A:$O,COLUMN(J_A_visits!N:N),0),"")</f>
        <v/>
      </c>
      <c r="S158" s="30">
        <f>IF(Visits[[#This Row],[VISIT_ID]]="","",COUNTIF(Table3[VISIT_ID],Visits[[#This Row],[VISIT_ID]]))</f>
        <v/>
      </c>
      <c r="T158" s="38">
        <f t="array" ref="T158">IFERROR(TIMEVALUE(MID(VLOOKUP(Visits[[#This Row],[VISIT_ID]],J_A_visits!A:O,COLUMN(J_A_visits!E:E),0),12,8))-(7/24),"")</f>
        <v/>
      </c>
      <c r="U158" s="38">
        <f t="array" ref="U158">IFERROR(
    MOD(TIMEVALUE(MID(VLOOKUP(Visits[[#This Row],[VISIT_ID]],J_A_visits!A:O,COLUMN(J_A_visits!F:F),0),12,8)) - (7/24), 1),
"")</f>
        <v/>
      </c>
      <c r="V158" s="38">
        <f>IF(_xlfn.MINIFS(Table3[CLOCK_IN],Table3[VISIT_ID],Visits[[#This Row],[VISIT_ID]])=0,"",_xlfn.MINIFS(Table3[CLOCK_IN],Table3[VISIT_ID],Visits[[#This Row],[VISIT_ID]]))</f>
        <v/>
      </c>
      <c r="W158" s="38">
        <f>IF(_xlfn.MAXIFS(Table3[CLOCK_OUT],Table3[VISIT_ID],Visits[[#This Row],[VISIT_ID]])=0,"",_xlfn.MAXIFS(Table3[CLOCK_OUT],Table3[VISIT_ID],Visits[[#This Row],[VISIT_ID]]))</f>
        <v/>
      </c>
      <c r="X158" s="20">
        <f>IFERROR((Visits[[#This Row],[SCH_END]]-Visits[[#This Row],[SCH_START]])*24,"")</f>
        <v/>
      </c>
      <c r="Y158" s="20">
        <f>IFERROR((Visits[[#This Row],[ACT_END]]-Visits[[#This Row],[ACT_START]])*24,"")</f>
        <v/>
      </c>
      <c r="Z158" s="37">
        <f>IFERROR(Visits[[#This Row],[INVOICE_PRICE]]*Parameters!$B$2+Parameters!$B$3,"")</f>
        <v/>
      </c>
      <c r="AA158" s="39">
        <f>IFERROR((Parameters!$B$6/Parameters!$C$6)*Visits[[#This Row],[EXP_DURATION]],"")</f>
        <v/>
      </c>
      <c r="AB158" s="39">
        <f>IFERROR((Parameters!$B$6/Parameters!$C$6)*Visits[[#This Row],[ACT_DURATION]],"")</f>
        <v/>
      </c>
      <c r="AC158" s="37">
        <f>IF(Visits[[#This Row],[VISIT_ID]]="","",Parameters!$B$7/Parameters!$C$7)</f>
        <v/>
      </c>
      <c r="AD158" s="38" t="n"/>
      <c r="AE158" s="37">
        <f t="array" ref="AE158">IFERROR(Visits[[#This Row],[EXP_DURATION]]*Table6[Average],"")</f>
        <v/>
      </c>
      <c r="AF158" s="39">
        <f>IFERROR(IF(Visits[[#This Row],[VISIT_ID]]="","",SUMIF(Table3[VISIT_ID],Visits[[#This Row],[VISIT_ID]],Table3[TOTAL_COST])),"")</f>
        <v/>
      </c>
    </row>
    <row r="159">
      <c r="A159" s="30">
        <f>IF(J_A_visits!A159="","",J_A_visits!A159)</f>
        <v/>
      </c>
      <c r="B159" s="30">
        <f t="array" ref="B159">IFERROR(VLOOKUP(Visits[[#This Row],[VISIT_ID]],J_A_visits!A:O,COLUMN(J_A_visits!B:B),0),"")</f>
        <v/>
      </c>
      <c r="C159" s="30">
        <f t="array" ref="C159">IFERROR(VLOOKUP(Visits[[#This Row],[VISIT_ID]],J_A_visits!A:O,COLUMN(J_A_visits!C:C),0),"")</f>
        <v/>
      </c>
      <c r="D159" s="30">
        <f t="array" ref="D159">IFERROR(VLOOKUP(Visits[[#This Row],[VISIT_ID]],J_A_visits!A:O,COLUMN(J_A_visits!D:D),0),"")</f>
        <v/>
      </c>
      <c r="E159" s="6">
        <f t="array" ref="E159">IFERROR(DATEVALUE(LEFT(VLOOKUP(Visits[[#This Row],[VISIT_ID]],J_A_visits!A:O,COLUMN(J_A_visits!E:E),0),10)),"")</f>
        <v/>
      </c>
      <c r="F159" s="6">
        <f>IFERROR(TEXT(Visits[[#This Row],[DATE]],"YYYY-MM"),"")</f>
        <v/>
      </c>
      <c r="G159" s="6">
        <f t="array" ref="G159">IFERROR(VLOOKUP(Visits[[#This Row],[VISIT_ID]],J_A_visits!A:P,COLUMN(J_A_visits!P:P),0),"")</f>
        <v/>
      </c>
      <c r="H159" s="6">
        <f t="array" ref="H159">IFERROR(VLOOKUP(Visits[[#This Row],[VISIT_ID]],J_A_visits!A:Q,COLUMN(J_A_visits!Q:Q),0),"")</f>
        <v/>
      </c>
      <c r="I159" s="30">
        <f t="array" ref="I159">IFERROR(VLOOKUP(Visits[[#This Row],[VISIT_ID]],J_A_visits!$A:$O,COLUMN(J_A_visits!G:G),0),"")</f>
        <v/>
      </c>
      <c r="J159" s="37">
        <f t="array" ref="J159">IFERROR(VLOOKUP(Visits[[#This Row],[VISIT_ID]],J_A_visits!$A:$O,COLUMN(J_A_visits!H:H),0),"")</f>
        <v/>
      </c>
      <c r="K159" s="30">
        <f t="array" ref="K159">IFERROR(VLOOKUP(Visits[[#This Row],[VISIT_ID]],J_A_visits!$A:$O,COLUMN(J_A_visits!I:I),0),"")</f>
        <v/>
      </c>
      <c r="L159" s="37">
        <f t="array" ref="L159">IFERROR(VLOOKUP(Visits[[#This Row],[VISIT_ID]],J_A_visits!$A:$O,COLUMN(J_A_visits!J:J),0),"")</f>
        <v/>
      </c>
      <c r="M159" s="37">
        <f t="array" ref="M159">IFERROR(VLOOKUP(Visits[[#This Row],[VISIT_ID]],J_A_visits!$A:$O,COLUMN(J_A_visits!K:K),0),"")</f>
        <v/>
      </c>
      <c r="N159" s="37">
        <f t="array" ref="N159">IFERROR(VLOOKUP(Visits[[#This Row],[VISIT_ID]],J_A_visits!$A:$O,COLUMN(J_A_visits!L:L),0),"")</f>
        <v/>
      </c>
      <c r="O159" s="37">
        <f t="array" ref="O159">IFERROR(VLOOKUP(Visits[[#This Row],[VISIT_ID]],J_A_visits!$A:$O,COLUMN(J_A_visits!M:M),0),"")</f>
        <v/>
      </c>
      <c r="P159" s="37">
        <f>IFERROR(1-(Visits[[#This Row],[QUOTE_PRICE]]/Visits[[#This Row],[INITIAL_PRICE]]),"")</f>
        <v/>
      </c>
      <c r="Q159" s="36">
        <f t="array" ref="Q159">IFERROR(VLOOKUP(Visits[[#This Row],[VISIT_ID]],J_A_visits!$A:$O,COLUMN(J_A_visits!N:N),0),"")</f>
        <v/>
      </c>
      <c r="R159" s="30">
        <f t="array" ref="R159">IFERROR(VLOOKUP(Visits[[#This Row],[VISIT_ID]],J_A_visits!$A:$O,COLUMN(J_A_visits!N:N),0),"")</f>
        <v/>
      </c>
      <c r="S159" s="30">
        <f>IF(Visits[[#This Row],[VISIT_ID]]="","",COUNTIF(Table3[VISIT_ID],Visits[[#This Row],[VISIT_ID]]))</f>
        <v/>
      </c>
      <c r="T159" s="38">
        <f t="array" ref="T159">IFERROR(TIMEVALUE(MID(VLOOKUP(Visits[[#This Row],[VISIT_ID]],J_A_visits!A:O,COLUMN(J_A_visits!E:E),0),12,8))-(7/24),"")</f>
        <v/>
      </c>
      <c r="U159" s="38">
        <f t="array" ref="U159">IFERROR(
    MOD(TIMEVALUE(MID(VLOOKUP(Visits[[#This Row],[VISIT_ID]],J_A_visits!A:O,COLUMN(J_A_visits!F:F),0),12,8)) - (7/24), 1),
"")</f>
        <v/>
      </c>
      <c r="V159" s="38">
        <f>IF(_xlfn.MINIFS(Table3[CLOCK_IN],Table3[VISIT_ID],Visits[[#This Row],[VISIT_ID]])=0,"",_xlfn.MINIFS(Table3[CLOCK_IN],Table3[VISIT_ID],Visits[[#This Row],[VISIT_ID]]))</f>
        <v/>
      </c>
      <c r="W159" s="38">
        <f>IF(_xlfn.MAXIFS(Table3[CLOCK_OUT],Table3[VISIT_ID],Visits[[#This Row],[VISIT_ID]])=0,"",_xlfn.MAXIFS(Table3[CLOCK_OUT],Table3[VISIT_ID],Visits[[#This Row],[VISIT_ID]]))</f>
        <v/>
      </c>
      <c r="X159" s="20">
        <f>IFERROR((Visits[[#This Row],[SCH_END]]-Visits[[#This Row],[SCH_START]])*24,"")</f>
        <v/>
      </c>
      <c r="Y159" s="20">
        <f>IFERROR((Visits[[#This Row],[ACT_END]]-Visits[[#This Row],[ACT_START]])*24,"")</f>
        <v/>
      </c>
      <c r="Z159" s="37">
        <f>IFERROR(Visits[[#This Row],[INVOICE_PRICE]]*Parameters!$B$2+Parameters!$B$3,"")</f>
        <v/>
      </c>
      <c r="AA159" s="39">
        <f>IFERROR((Parameters!$B$6/Parameters!$C$6)*Visits[[#This Row],[EXP_DURATION]],"")</f>
        <v/>
      </c>
      <c r="AB159" s="39">
        <f>IFERROR((Parameters!$B$6/Parameters!$C$6)*Visits[[#This Row],[ACT_DURATION]],"")</f>
        <v/>
      </c>
      <c r="AC159" s="37">
        <f>IF(Visits[[#This Row],[VISIT_ID]]="","",Parameters!$B$7/Parameters!$C$7)</f>
        <v/>
      </c>
      <c r="AD159" s="38" t="n"/>
      <c r="AE159" s="37">
        <f t="array" ref="AE159">IFERROR(Visits[[#This Row],[EXP_DURATION]]*Table6[Average],"")</f>
        <v/>
      </c>
      <c r="AF159" s="39">
        <f>IFERROR(IF(Visits[[#This Row],[VISIT_ID]]="","",SUMIF(Table3[VISIT_ID],Visits[[#This Row],[VISIT_ID]],Table3[TOTAL_COST])),"")</f>
        <v/>
      </c>
    </row>
    <row r="160">
      <c r="A160" s="30">
        <f>IF(J_A_visits!A160="","",J_A_visits!A160)</f>
        <v/>
      </c>
      <c r="B160" s="30">
        <f t="array" ref="B160">IFERROR(VLOOKUP(Visits[[#This Row],[VISIT_ID]],J_A_visits!A:O,COLUMN(J_A_visits!B:B),0),"")</f>
        <v/>
      </c>
      <c r="C160" s="30">
        <f t="array" ref="C160">IFERROR(VLOOKUP(Visits[[#This Row],[VISIT_ID]],J_A_visits!A:O,COLUMN(J_A_visits!C:C),0),"")</f>
        <v/>
      </c>
      <c r="D160" s="30">
        <f t="array" ref="D160">IFERROR(VLOOKUP(Visits[[#This Row],[VISIT_ID]],J_A_visits!A:O,COLUMN(J_A_visits!D:D),0),"")</f>
        <v/>
      </c>
      <c r="E160" s="6">
        <f t="array" ref="E160">IFERROR(DATEVALUE(LEFT(VLOOKUP(Visits[[#This Row],[VISIT_ID]],J_A_visits!A:O,COLUMN(J_A_visits!E:E),0),10)),"")</f>
        <v/>
      </c>
      <c r="F160" s="6">
        <f>IFERROR(TEXT(Visits[[#This Row],[DATE]],"YYYY-MM"),"")</f>
        <v/>
      </c>
      <c r="G160" s="6">
        <f t="array" ref="G160">IFERROR(VLOOKUP(Visits[[#This Row],[VISIT_ID]],J_A_visits!A:P,COLUMN(J_A_visits!P:P),0),"")</f>
        <v/>
      </c>
      <c r="H160" s="6">
        <f t="array" ref="H160">IFERROR(VLOOKUP(Visits[[#This Row],[VISIT_ID]],J_A_visits!A:Q,COLUMN(J_A_visits!Q:Q),0),"")</f>
        <v/>
      </c>
      <c r="I160" s="30">
        <f t="array" ref="I160">IFERROR(VLOOKUP(Visits[[#This Row],[VISIT_ID]],J_A_visits!$A:$O,COLUMN(J_A_visits!G:G),0),"")</f>
        <v/>
      </c>
      <c r="J160" s="37">
        <f t="array" ref="J160">IFERROR(VLOOKUP(Visits[[#This Row],[VISIT_ID]],J_A_visits!$A:$O,COLUMN(J_A_visits!H:H),0),"")</f>
        <v/>
      </c>
      <c r="K160" s="30">
        <f t="array" ref="K160">IFERROR(VLOOKUP(Visits[[#This Row],[VISIT_ID]],J_A_visits!$A:$O,COLUMN(J_A_visits!I:I),0),"")</f>
        <v/>
      </c>
      <c r="L160" s="37">
        <f t="array" ref="L160">IFERROR(VLOOKUP(Visits[[#This Row],[VISIT_ID]],J_A_visits!$A:$O,COLUMN(J_A_visits!J:J),0),"")</f>
        <v/>
      </c>
      <c r="M160" s="37">
        <f t="array" ref="M160">IFERROR(VLOOKUP(Visits[[#This Row],[VISIT_ID]],J_A_visits!$A:$O,COLUMN(J_A_visits!K:K),0),"")</f>
        <v/>
      </c>
      <c r="N160" s="37">
        <f t="array" ref="N160">IFERROR(VLOOKUP(Visits[[#This Row],[VISIT_ID]],J_A_visits!$A:$O,COLUMN(J_A_visits!L:L),0),"")</f>
        <v/>
      </c>
      <c r="O160" s="37">
        <f t="array" ref="O160">IFERROR(VLOOKUP(Visits[[#This Row],[VISIT_ID]],J_A_visits!$A:$O,COLUMN(J_A_visits!M:M),0),"")</f>
        <v/>
      </c>
      <c r="P160" s="37">
        <f>IFERROR(1-(Visits[[#This Row],[QUOTE_PRICE]]/Visits[[#This Row],[INITIAL_PRICE]]),"")</f>
        <v/>
      </c>
      <c r="Q160" s="36">
        <f t="array" ref="Q160">IFERROR(VLOOKUP(Visits[[#This Row],[VISIT_ID]],J_A_visits!$A:$O,COLUMN(J_A_visits!N:N),0),"")</f>
        <v/>
      </c>
      <c r="R160" s="30">
        <f t="array" ref="R160">IFERROR(VLOOKUP(Visits[[#This Row],[VISIT_ID]],J_A_visits!$A:$O,COLUMN(J_A_visits!N:N),0),"")</f>
        <v/>
      </c>
      <c r="S160" s="30">
        <f>IF(Visits[[#This Row],[VISIT_ID]]="","",COUNTIF(Table3[VISIT_ID],Visits[[#This Row],[VISIT_ID]]))</f>
        <v/>
      </c>
      <c r="T160" s="38">
        <f t="array" ref="T160">IFERROR(TIMEVALUE(MID(VLOOKUP(Visits[[#This Row],[VISIT_ID]],J_A_visits!A:O,COLUMN(J_A_visits!E:E),0),12,8))-(7/24),"")</f>
        <v/>
      </c>
      <c r="U160" s="38">
        <f t="array" ref="U160">IFERROR(
    MOD(TIMEVALUE(MID(VLOOKUP(Visits[[#This Row],[VISIT_ID]],J_A_visits!A:O,COLUMN(J_A_visits!F:F),0),12,8)) - (7/24), 1),
"")</f>
        <v/>
      </c>
      <c r="V160" s="38">
        <f>IF(_xlfn.MINIFS(Table3[CLOCK_IN],Table3[VISIT_ID],Visits[[#This Row],[VISIT_ID]])=0,"",_xlfn.MINIFS(Table3[CLOCK_IN],Table3[VISIT_ID],Visits[[#This Row],[VISIT_ID]]))</f>
        <v/>
      </c>
      <c r="W160" s="38">
        <f>IF(_xlfn.MAXIFS(Table3[CLOCK_OUT],Table3[VISIT_ID],Visits[[#This Row],[VISIT_ID]])=0,"",_xlfn.MAXIFS(Table3[CLOCK_OUT],Table3[VISIT_ID],Visits[[#This Row],[VISIT_ID]]))</f>
        <v/>
      </c>
      <c r="X160" s="20">
        <f>IFERROR((Visits[[#This Row],[SCH_END]]-Visits[[#This Row],[SCH_START]])*24,"")</f>
        <v/>
      </c>
      <c r="Y160" s="20">
        <f>IFERROR((Visits[[#This Row],[ACT_END]]-Visits[[#This Row],[ACT_START]])*24,"")</f>
        <v/>
      </c>
      <c r="Z160" s="37">
        <f>IFERROR(Visits[[#This Row],[INVOICE_PRICE]]*Parameters!$B$2+Parameters!$B$3,"")</f>
        <v/>
      </c>
      <c r="AA160" s="39">
        <f>IFERROR((Parameters!$B$6/Parameters!$C$6)*Visits[[#This Row],[EXP_DURATION]],"")</f>
        <v/>
      </c>
      <c r="AB160" s="39">
        <f>IFERROR((Parameters!$B$6/Parameters!$C$6)*Visits[[#This Row],[ACT_DURATION]],"")</f>
        <v/>
      </c>
      <c r="AC160" s="37">
        <f>IF(Visits[[#This Row],[VISIT_ID]]="","",Parameters!$B$7/Parameters!$C$7)</f>
        <v/>
      </c>
      <c r="AD160" s="38" t="n"/>
      <c r="AE160" s="37">
        <f t="array" ref="AE160">IFERROR(Visits[[#This Row],[EXP_DURATION]]*Table6[Average],"")</f>
        <v/>
      </c>
      <c r="AF160" s="39">
        <f>IFERROR(IF(Visits[[#This Row],[VISIT_ID]]="","",SUMIF(Table3[VISIT_ID],Visits[[#This Row],[VISIT_ID]],Table3[TOTAL_COST])),"")</f>
        <v/>
      </c>
    </row>
    <row r="161">
      <c r="A161" s="30">
        <f>IF(J_A_visits!A161="","",J_A_visits!A161)</f>
        <v/>
      </c>
      <c r="B161" s="30">
        <f t="array" ref="B161">IFERROR(VLOOKUP(Visits[[#This Row],[VISIT_ID]],J_A_visits!A:O,COLUMN(J_A_visits!B:B),0),"")</f>
        <v/>
      </c>
      <c r="C161" s="30">
        <f t="array" ref="C161">IFERROR(VLOOKUP(Visits[[#This Row],[VISIT_ID]],J_A_visits!A:O,COLUMN(J_A_visits!C:C),0),"")</f>
        <v/>
      </c>
      <c r="D161" s="30">
        <f t="array" ref="D161">IFERROR(VLOOKUP(Visits[[#This Row],[VISIT_ID]],J_A_visits!A:O,COLUMN(J_A_visits!D:D),0),"")</f>
        <v/>
      </c>
      <c r="E161" s="6">
        <f t="array" ref="E161">IFERROR(DATEVALUE(LEFT(VLOOKUP(Visits[[#This Row],[VISIT_ID]],J_A_visits!A:O,COLUMN(J_A_visits!E:E),0),10)),"")</f>
        <v/>
      </c>
      <c r="F161" s="6">
        <f>IFERROR(TEXT(Visits[[#This Row],[DATE]],"YYYY-MM"),"")</f>
        <v/>
      </c>
      <c r="G161" s="6">
        <f t="array" ref="G161">IFERROR(VLOOKUP(Visits[[#This Row],[VISIT_ID]],J_A_visits!A:P,COLUMN(J_A_visits!P:P),0),"")</f>
        <v/>
      </c>
      <c r="H161" s="6">
        <f t="array" ref="H161">IFERROR(VLOOKUP(Visits[[#This Row],[VISIT_ID]],J_A_visits!A:Q,COLUMN(J_A_visits!Q:Q),0),"")</f>
        <v/>
      </c>
      <c r="I161" s="30">
        <f t="array" ref="I161">IFERROR(VLOOKUP(Visits[[#This Row],[VISIT_ID]],J_A_visits!$A:$O,COLUMN(J_A_visits!G:G),0),"")</f>
        <v/>
      </c>
      <c r="J161" s="37">
        <f t="array" ref="J161">IFERROR(VLOOKUP(Visits[[#This Row],[VISIT_ID]],J_A_visits!$A:$O,COLUMN(J_A_visits!H:H),0),"")</f>
        <v/>
      </c>
      <c r="K161" s="30">
        <f t="array" ref="K161">IFERROR(VLOOKUP(Visits[[#This Row],[VISIT_ID]],J_A_visits!$A:$O,COLUMN(J_A_visits!I:I),0),"")</f>
        <v/>
      </c>
      <c r="L161" s="37">
        <f t="array" ref="L161">IFERROR(VLOOKUP(Visits[[#This Row],[VISIT_ID]],J_A_visits!$A:$O,COLUMN(J_A_visits!J:J),0),"")</f>
        <v/>
      </c>
      <c r="M161" s="37">
        <f t="array" ref="M161">IFERROR(VLOOKUP(Visits[[#This Row],[VISIT_ID]],J_A_visits!$A:$O,COLUMN(J_A_visits!K:K),0),"")</f>
        <v/>
      </c>
      <c r="N161" s="37">
        <f t="array" ref="N161">IFERROR(VLOOKUP(Visits[[#This Row],[VISIT_ID]],J_A_visits!$A:$O,COLUMN(J_A_visits!L:L),0),"")</f>
        <v/>
      </c>
      <c r="O161" s="37">
        <f t="array" ref="O161">IFERROR(VLOOKUP(Visits[[#This Row],[VISIT_ID]],J_A_visits!$A:$O,COLUMN(J_A_visits!M:M),0),"")</f>
        <v/>
      </c>
      <c r="P161" s="37">
        <f>IFERROR(1-(Visits[[#This Row],[QUOTE_PRICE]]/Visits[[#This Row],[INITIAL_PRICE]]),"")</f>
        <v/>
      </c>
      <c r="Q161" s="36">
        <f t="array" ref="Q161">IFERROR(VLOOKUP(Visits[[#This Row],[VISIT_ID]],J_A_visits!$A:$O,COLUMN(J_A_visits!N:N),0),"")</f>
        <v/>
      </c>
      <c r="R161" s="30">
        <f t="array" ref="R161">IFERROR(VLOOKUP(Visits[[#This Row],[VISIT_ID]],J_A_visits!$A:$O,COLUMN(J_A_visits!N:N),0),"")</f>
        <v/>
      </c>
      <c r="S161" s="30">
        <f>IF(Visits[[#This Row],[VISIT_ID]]="","",COUNTIF(Table3[VISIT_ID],Visits[[#This Row],[VISIT_ID]]))</f>
        <v/>
      </c>
      <c r="T161" s="38">
        <f t="array" ref="T161">IFERROR(TIMEVALUE(MID(VLOOKUP(Visits[[#This Row],[VISIT_ID]],J_A_visits!A:O,COLUMN(J_A_visits!E:E),0),12,8))-(7/24),"")</f>
        <v/>
      </c>
      <c r="U161" s="38">
        <f t="array" ref="U161">IFERROR(
    MOD(TIMEVALUE(MID(VLOOKUP(Visits[[#This Row],[VISIT_ID]],J_A_visits!A:O,COLUMN(J_A_visits!F:F),0),12,8)) - (7/24), 1),
"")</f>
        <v/>
      </c>
      <c r="V161" s="38">
        <f>IF(_xlfn.MINIFS(Table3[CLOCK_IN],Table3[VISIT_ID],Visits[[#This Row],[VISIT_ID]])=0,"",_xlfn.MINIFS(Table3[CLOCK_IN],Table3[VISIT_ID],Visits[[#This Row],[VISIT_ID]]))</f>
        <v/>
      </c>
      <c r="W161" s="38">
        <f>IF(_xlfn.MAXIFS(Table3[CLOCK_OUT],Table3[VISIT_ID],Visits[[#This Row],[VISIT_ID]])=0,"",_xlfn.MAXIFS(Table3[CLOCK_OUT],Table3[VISIT_ID],Visits[[#This Row],[VISIT_ID]]))</f>
        <v/>
      </c>
      <c r="X161" s="20">
        <f>IFERROR((Visits[[#This Row],[SCH_END]]-Visits[[#This Row],[SCH_START]])*24,"")</f>
        <v/>
      </c>
      <c r="Y161" s="20">
        <f>IFERROR((Visits[[#This Row],[ACT_END]]-Visits[[#This Row],[ACT_START]])*24,"")</f>
        <v/>
      </c>
      <c r="Z161" s="37">
        <f>IFERROR(Visits[[#This Row],[INVOICE_PRICE]]*Parameters!$B$2+Parameters!$B$3,"")</f>
        <v/>
      </c>
      <c r="AA161" s="39">
        <f>IFERROR((Parameters!$B$6/Parameters!$C$6)*Visits[[#This Row],[EXP_DURATION]],"")</f>
        <v/>
      </c>
      <c r="AB161" s="39">
        <f>IFERROR((Parameters!$B$6/Parameters!$C$6)*Visits[[#This Row],[ACT_DURATION]],"")</f>
        <v/>
      </c>
      <c r="AC161" s="37">
        <f>IF(Visits[[#This Row],[VISIT_ID]]="","",Parameters!$B$7/Parameters!$C$7)</f>
        <v/>
      </c>
      <c r="AD161" s="38" t="n"/>
      <c r="AE161" s="37">
        <f t="array" ref="AE161">IFERROR(Visits[[#This Row],[EXP_DURATION]]*Table6[Average],"")</f>
        <v/>
      </c>
      <c r="AF161" s="39">
        <f>IFERROR(IF(Visits[[#This Row],[VISIT_ID]]="","",SUMIF(Table3[VISIT_ID],Visits[[#This Row],[VISIT_ID]],Table3[TOTAL_COST])),"")</f>
        <v/>
      </c>
    </row>
    <row r="162">
      <c r="A162" s="30">
        <f>IF(J_A_visits!A162="","",J_A_visits!A162)</f>
        <v/>
      </c>
      <c r="B162" s="30">
        <f t="array" ref="B162">IFERROR(VLOOKUP(Visits[[#This Row],[VISIT_ID]],J_A_visits!A:O,COLUMN(J_A_visits!B:B),0),"")</f>
        <v/>
      </c>
      <c r="C162" s="30">
        <f t="array" ref="C162">IFERROR(VLOOKUP(Visits[[#This Row],[VISIT_ID]],J_A_visits!A:O,COLUMN(J_A_visits!C:C),0),"")</f>
        <v/>
      </c>
      <c r="D162" s="30">
        <f t="array" ref="D162">IFERROR(VLOOKUP(Visits[[#This Row],[VISIT_ID]],J_A_visits!A:O,COLUMN(J_A_visits!D:D),0),"")</f>
        <v/>
      </c>
      <c r="E162" s="6">
        <f t="array" ref="E162">IFERROR(DATEVALUE(LEFT(VLOOKUP(Visits[[#This Row],[VISIT_ID]],J_A_visits!A:O,COLUMN(J_A_visits!E:E),0),10)),"")</f>
        <v/>
      </c>
      <c r="F162" s="6">
        <f>IFERROR(TEXT(Visits[[#This Row],[DATE]],"YYYY-MM"),"")</f>
        <v/>
      </c>
      <c r="G162" s="6">
        <f t="array" ref="G162">IFERROR(VLOOKUP(Visits[[#This Row],[VISIT_ID]],J_A_visits!A:P,COLUMN(J_A_visits!P:P),0),"")</f>
        <v/>
      </c>
      <c r="H162" s="6">
        <f t="array" ref="H162">IFERROR(VLOOKUP(Visits[[#This Row],[VISIT_ID]],J_A_visits!A:Q,COLUMN(J_A_visits!Q:Q),0),"")</f>
        <v/>
      </c>
      <c r="I162" s="30">
        <f t="array" ref="I162">IFERROR(VLOOKUP(Visits[[#This Row],[VISIT_ID]],J_A_visits!$A:$O,COLUMN(J_A_visits!G:G),0),"")</f>
        <v/>
      </c>
      <c r="J162" s="37">
        <f t="array" ref="J162">IFERROR(VLOOKUP(Visits[[#This Row],[VISIT_ID]],J_A_visits!$A:$O,COLUMN(J_A_visits!H:H),0),"")</f>
        <v/>
      </c>
      <c r="K162" s="30">
        <f t="array" ref="K162">IFERROR(VLOOKUP(Visits[[#This Row],[VISIT_ID]],J_A_visits!$A:$O,COLUMN(J_A_visits!I:I),0),"")</f>
        <v/>
      </c>
      <c r="L162" s="37">
        <f t="array" ref="L162">IFERROR(VLOOKUP(Visits[[#This Row],[VISIT_ID]],J_A_visits!$A:$O,COLUMN(J_A_visits!J:J),0),"")</f>
        <v/>
      </c>
      <c r="M162" s="37">
        <f t="array" ref="M162">IFERROR(VLOOKUP(Visits[[#This Row],[VISIT_ID]],J_A_visits!$A:$O,COLUMN(J_A_visits!K:K),0),"")</f>
        <v/>
      </c>
      <c r="N162" s="37">
        <f t="array" ref="N162">IFERROR(VLOOKUP(Visits[[#This Row],[VISIT_ID]],J_A_visits!$A:$O,COLUMN(J_A_visits!L:L),0),"")</f>
        <v/>
      </c>
      <c r="O162" s="37">
        <f t="array" ref="O162">IFERROR(VLOOKUP(Visits[[#This Row],[VISIT_ID]],J_A_visits!$A:$O,COLUMN(J_A_visits!M:M),0),"")</f>
        <v/>
      </c>
      <c r="P162" s="37">
        <f>IFERROR(1-(Visits[[#This Row],[QUOTE_PRICE]]/Visits[[#This Row],[INITIAL_PRICE]]),"")</f>
        <v/>
      </c>
      <c r="Q162" s="36">
        <f t="array" ref="Q162">IFERROR(VLOOKUP(Visits[[#This Row],[VISIT_ID]],J_A_visits!$A:$O,COLUMN(J_A_visits!N:N),0),"")</f>
        <v/>
      </c>
      <c r="R162" s="30">
        <f t="array" ref="R162">IFERROR(VLOOKUP(Visits[[#This Row],[VISIT_ID]],J_A_visits!$A:$O,COLUMN(J_A_visits!N:N),0),"")</f>
        <v/>
      </c>
      <c r="S162" s="30">
        <f>IF(Visits[[#This Row],[VISIT_ID]]="","",COUNTIF(Table3[VISIT_ID],Visits[[#This Row],[VISIT_ID]]))</f>
        <v/>
      </c>
      <c r="T162" s="38">
        <f t="array" ref="T162">IFERROR(TIMEVALUE(MID(VLOOKUP(Visits[[#This Row],[VISIT_ID]],J_A_visits!A:O,COLUMN(J_A_visits!E:E),0),12,8))-(7/24),"")</f>
        <v/>
      </c>
      <c r="U162" s="38">
        <f t="array" ref="U162">IFERROR(
    MOD(TIMEVALUE(MID(VLOOKUP(Visits[[#This Row],[VISIT_ID]],J_A_visits!A:O,COLUMN(J_A_visits!F:F),0),12,8)) - (7/24), 1),
"")</f>
        <v/>
      </c>
      <c r="V162" s="38">
        <f>IF(_xlfn.MINIFS(Table3[CLOCK_IN],Table3[VISIT_ID],Visits[[#This Row],[VISIT_ID]])=0,"",_xlfn.MINIFS(Table3[CLOCK_IN],Table3[VISIT_ID],Visits[[#This Row],[VISIT_ID]]))</f>
        <v/>
      </c>
      <c r="W162" s="38">
        <f>IF(_xlfn.MAXIFS(Table3[CLOCK_OUT],Table3[VISIT_ID],Visits[[#This Row],[VISIT_ID]])=0,"",_xlfn.MAXIFS(Table3[CLOCK_OUT],Table3[VISIT_ID],Visits[[#This Row],[VISIT_ID]]))</f>
        <v/>
      </c>
      <c r="X162" s="20">
        <f>IFERROR((Visits[[#This Row],[SCH_END]]-Visits[[#This Row],[SCH_START]])*24,"")</f>
        <v/>
      </c>
      <c r="Y162" s="20">
        <f>IFERROR((Visits[[#This Row],[ACT_END]]-Visits[[#This Row],[ACT_START]])*24,"")</f>
        <v/>
      </c>
      <c r="Z162" s="37">
        <f>IFERROR(Visits[[#This Row],[INVOICE_PRICE]]*Parameters!$B$2+Parameters!$B$3,"")</f>
        <v/>
      </c>
      <c r="AA162" s="39">
        <f>IFERROR((Parameters!$B$6/Parameters!$C$6)*Visits[[#This Row],[EXP_DURATION]],"")</f>
        <v/>
      </c>
      <c r="AB162" s="39">
        <f>IFERROR((Parameters!$B$6/Parameters!$C$6)*Visits[[#This Row],[ACT_DURATION]],"")</f>
        <v/>
      </c>
      <c r="AC162" s="37">
        <f>IF(Visits[[#This Row],[VISIT_ID]]="","",Parameters!$B$7/Parameters!$C$7)</f>
        <v/>
      </c>
      <c r="AD162" s="38" t="n"/>
      <c r="AE162" s="37">
        <f t="array" ref="AE162">IFERROR(Visits[[#This Row],[EXP_DURATION]]*Table6[Average],"")</f>
        <v/>
      </c>
      <c r="AF162" s="39">
        <f>IFERROR(IF(Visits[[#This Row],[VISIT_ID]]="","",SUMIF(Table3[VISIT_ID],Visits[[#This Row],[VISIT_ID]],Table3[TOTAL_COST])),"")</f>
        <v/>
      </c>
    </row>
    <row r="163">
      <c r="A163" s="30">
        <f>IF(J_A_visits!A163="","",J_A_visits!A163)</f>
        <v/>
      </c>
      <c r="B163" s="30">
        <f t="array" ref="B163">IFERROR(VLOOKUP(Visits[[#This Row],[VISIT_ID]],J_A_visits!A:O,COLUMN(J_A_visits!B:B),0),"")</f>
        <v/>
      </c>
      <c r="C163" s="30">
        <f t="array" ref="C163">IFERROR(VLOOKUP(Visits[[#This Row],[VISIT_ID]],J_A_visits!A:O,COLUMN(J_A_visits!C:C),0),"")</f>
        <v/>
      </c>
      <c r="D163" s="30">
        <f t="array" ref="D163">IFERROR(VLOOKUP(Visits[[#This Row],[VISIT_ID]],J_A_visits!A:O,COLUMN(J_A_visits!D:D),0),"")</f>
        <v/>
      </c>
      <c r="E163" s="6">
        <f t="array" ref="E163">IFERROR(DATEVALUE(LEFT(VLOOKUP(Visits[[#This Row],[VISIT_ID]],J_A_visits!A:O,COLUMN(J_A_visits!E:E),0),10)),"")</f>
        <v/>
      </c>
      <c r="F163" s="6">
        <f>IFERROR(TEXT(Visits[[#This Row],[DATE]],"YYYY-MM"),"")</f>
        <v/>
      </c>
      <c r="G163" s="6">
        <f t="array" ref="G163">IFERROR(VLOOKUP(Visits[[#This Row],[VISIT_ID]],J_A_visits!A:P,COLUMN(J_A_visits!P:P),0),"")</f>
        <v/>
      </c>
      <c r="H163" s="6">
        <f t="array" ref="H163">IFERROR(VLOOKUP(Visits[[#This Row],[VISIT_ID]],J_A_visits!A:Q,COLUMN(J_A_visits!Q:Q),0),"")</f>
        <v/>
      </c>
      <c r="I163" s="30">
        <f t="array" ref="I163">IFERROR(VLOOKUP(Visits[[#This Row],[VISIT_ID]],J_A_visits!$A:$O,COLUMN(J_A_visits!G:G),0),"")</f>
        <v/>
      </c>
      <c r="J163" s="37">
        <f t="array" ref="J163">IFERROR(VLOOKUP(Visits[[#This Row],[VISIT_ID]],J_A_visits!$A:$O,COLUMN(J_A_visits!H:H),0),"")</f>
        <v/>
      </c>
      <c r="K163" s="30">
        <f t="array" ref="K163">IFERROR(VLOOKUP(Visits[[#This Row],[VISIT_ID]],J_A_visits!$A:$O,COLUMN(J_A_visits!I:I),0),"")</f>
        <v/>
      </c>
      <c r="L163" s="37">
        <f t="array" ref="L163">IFERROR(VLOOKUP(Visits[[#This Row],[VISIT_ID]],J_A_visits!$A:$O,COLUMN(J_A_visits!J:J),0),"")</f>
        <v/>
      </c>
      <c r="M163" s="37">
        <f t="array" ref="M163">IFERROR(VLOOKUP(Visits[[#This Row],[VISIT_ID]],J_A_visits!$A:$O,COLUMN(J_A_visits!K:K),0),"")</f>
        <v/>
      </c>
      <c r="N163" s="37">
        <f t="array" ref="N163">IFERROR(VLOOKUP(Visits[[#This Row],[VISIT_ID]],J_A_visits!$A:$O,COLUMN(J_A_visits!L:L),0),"")</f>
        <v/>
      </c>
      <c r="O163" s="37">
        <f t="array" ref="O163">IFERROR(VLOOKUP(Visits[[#This Row],[VISIT_ID]],J_A_visits!$A:$O,COLUMN(J_A_visits!M:M),0),"")</f>
        <v/>
      </c>
      <c r="P163" s="37">
        <f>IFERROR(1-(Visits[[#This Row],[QUOTE_PRICE]]/Visits[[#This Row],[INITIAL_PRICE]]),"")</f>
        <v/>
      </c>
      <c r="Q163" s="36">
        <f t="array" ref="Q163">IFERROR(VLOOKUP(Visits[[#This Row],[VISIT_ID]],J_A_visits!$A:$O,COLUMN(J_A_visits!N:N),0),"")</f>
        <v/>
      </c>
      <c r="R163" s="30">
        <f t="array" ref="R163">IFERROR(VLOOKUP(Visits[[#This Row],[VISIT_ID]],J_A_visits!$A:$O,COLUMN(J_A_visits!N:N),0),"")</f>
        <v/>
      </c>
      <c r="S163" s="30">
        <f>IF(Visits[[#This Row],[VISIT_ID]]="","",COUNTIF(Table3[VISIT_ID],Visits[[#This Row],[VISIT_ID]]))</f>
        <v/>
      </c>
      <c r="T163" s="38">
        <f t="array" ref="T163">IFERROR(TIMEVALUE(MID(VLOOKUP(Visits[[#This Row],[VISIT_ID]],J_A_visits!A:O,COLUMN(J_A_visits!E:E),0),12,8))-(7/24),"")</f>
        <v/>
      </c>
      <c r="U163" s="38">
        <f t="array" ref="U163">IFERROR(
    MOD(TIMEVALUE(MID(VLOOKUP(Visits[[#This Row],[VISIT_ID]],J_A_visits!A:O,COLUMN(J_A_visits!F:F),0),12,8)) - (7/24), 1),
"")</f>
        <v/>
      </c>
      <c r="V163" s="38">
        <f>IF(_xlfn.MINIFS(Table3[CLOCK_IN],Table3[VISIT_ID],Visits[[#This Row],[VISIT_ID]])=0,"",_xlfn.MINIFS(Table3[CLOCK_IN],Table3[VISIT_ID],Visits[[#This Row],[VISIT_ID]]))</f>
        <v/>
      </c>
      <c r="W163" s="38">
        <f>IF(_xlfn.MAXIFS(Table3[CLOCK_OUT],Table3[VISIT_ID],Visits[[#This Row],[VISIT_ID]])=0,"",_xlfn.MAXIFS(Table3[CLOCK_OUT],Table3[VISIT_ID],Visits[[#This Row],[VISIT_ID]]))</f>
        <v/>
      </c>
      <c r="X163" s="20">
        <f>IFERROR((Visits[[#This Row],[SCH_END]]-Visits[[#This Row],[SCH_START]])*24,"")</f>
        <v/>
      </c>
      <c r="Y163" s="20">
        <f>IFERROR((Visits[[#This Row],[ACT_END]]-Visits[[#This Row],[ACT_START]])*24,"")</f>
        <v/>
      </c>
      <c r="Z163" s="37">
        <f>IFERROR(Visits[[#This Row],[INVOICE_PRICE]]*Parameters!$B$2+Parameters!$B$3,"")</f>
        <v/>
      </c>
      <c r="AA163" s="39">
        <f>IFERROR((Parameters!$B$6/Parameters!$C$6)*Visits[[#This Row],[EXP_DURATION]],"")</f>
        <v/>
      </c>
      <c r="AB163" s="39">
        <f>IFERROR((Parameters!$B$6/Parameters!$C$6)*Visits[[#This Row],[ACT_DURATION]],"")</f>
        <v/>
      </c>
      <c r="AC163" s="37">
        <f>IF(Visits[[#This Row],[VISIT_ID]]="","",Parameters!$B$7/Parameters!$C$7)</f>
        <v/>
      </c>
      <c r="AD163" s="38" t="n"/>
      <c r="AE163" s="37">
        <f t="array" ref="AE163">IFERROR(Visits[[#This Row],[EXP_DURATION]]*Table6[Average],"")</f>
        <v/>
      </c>
      <c r="AF163" s="39">
        <f>IFERROR(IF(Visits[[#This Row],[VISIT_ID]]="","",SUMIF(Table3[VISIT_ID],Visits[[#This Row],[VISIT_ID]],Table3[TOTAL_COST])),"")</f>
        <v/>
      </c>
    </row>
    <row r="164">
      <c r="A164" s="30">
        <f>IF(J_A_visits!A164="","",J_A_visits!A164)</f>
        <v/>
      </c>
      <c r="B164" s="30">
        <f t="array" ref="B164">IFERROR(VLOOKUP(Visits[[#This Row],[VISIT_ID]],J_A_visits!A:O,COLUMN(J_A_visits!B:B),0),"")</f>
        <v/>
      </c>
      <c r="C164" s="30">
        <f t="array" ref="C164">IFERROR(VLOOKUP(Visits[[#This Row],[VISIT_ID]],J_A_visits!A:O,COLUMN(J_A_visits!C:C),0),"")</f>
        <v/>
      </c>
      <c r="D164" s="30">
        <f t="array" ref="D164">IFERROR(VLOOKUP(Visits[[#This Row],[VISIT_ID]],J_A_visits!A:O,COLUMN(J_A_visits!D:D),0),"")</f>
        <v/>
      </c>
      <c r="E164" s="6">
        <f t="array" ref="E164">IFERROR(DATEVALUE(LEFT(VLOOKUP(Visits[[#This Row],[VISIT_ID]],J_A_visits!A:O,COLUMN(J_A_visits!E:E),0),10)),"")</f>
        <v/>
      </c>
      <c r="F164" s="6">
        <f>IFERROR(TEXT(Visits[[#This Row],[DATE]],"YYYY-MM"),"")</f>
        <v/>
      </c>
      <c r="G164" s="6">
        <f t="array" ref="G164">IFERROR(VLOOKUP(Visits[[#This Row],[VISIT_ID]],J_A_visits!A:P,COLUMN(J_A_visits!P:P),0),"")</f>
        <v/>
      </c>
      <c r="H164" s="6">
        <f t="array" ref="H164">IFERROR(VLOOKUP(Visits[[#This Row],[VISIT_ID]],J_A_visits!A:Q,COLUMN(J_A_visits!Q:Q),0),"")</f>
        <v/>
      </c>
      <c r="I164" s="30">
        <f t="array" ref="I164">IFERROR(VLOOKUP(Visits[[#This Row],[VISIT_ID]],J_A_visits!$A:$O,COLUMN(J_A_visits!G:G),0),"")</f>
        <v/>
      </c>
      <c r="J164" s="37">
        <f t="array" ref="J164">IFERROR(VLOOKUP(Visits[[#This Row],[VISIT_ID]],J_A_visits!$A:$O,COLUMN(J_A_visits!H:H),0),"")</f>
        <v/>
      </c>
      <c r="K164" s="30">
        <f t="array" ref="K164">IFERROR(VLOOKUP(Visits[[#This Row],[VISIT_ID]],J_A_visits!$A:$O,COLUMN(J_A_visits!I:I),0),"")</f>
        <v/>
      </c>
      <c r="L164" s="37">
        <f t="array" ref="L164">IFERROR(VLOOKUP(Visits[[#This Row],[VISIT_ID]],J_A_visits!$A:$O,COLUMN(J_A_visits!J:J),0),"")</f>
        <v/>
      </c>
      <c r="M164" s="37">
        <f t="array" ref="M164">IFERROR(VLOOKUP(Visits[[#This Row],[VISIT_ID]],J_A_visits!$A:$O,COLUMN(J_A_visits!K:K),0),"")</f>
        <v/>
      </c>
      <c r="N164" s="37">
        <f t="array" ref="N164">IFERROR(VLOOKUP(Visits[[#This Row],[VISIT_ID]],J_A_visits!$A:$O,COLUMN(J_A_visits!L:L),0),"")</f>
        <v/>
      </c>
      <c r="O164" s="37">
        <f t="array" ref="O164">IFERROR(VLOOKUP(Visits[[#This Row],[VISIT_ID]],J_A_visits!$A:$O,COLUMN(J_A_visits!M:M),0),"")</f>
        <v/>
      </c>
      <c r="P164" s="37">
        <f>IFERROR(1-(Visits[[#This Row],[QUOTE_PRICE]]/Visits[[#This Row],[INITIAL_PRICE]]),"")</f>
        <v/>
      </c>
      <c r="Q164" s="36">
        <f t="array" ref="Q164">IFERROR(VLOOKUP(Visits[[#This Row],[VISIT_ID]],J_A_visits!$A:$O,COLUMN(J_A_visits!N:N),0),"")</f>
        <v/>
      </c>
      <c r="R164" s="30">
        <f t="array" ref="R164">IFERROR(VLOOKUP(Visits[[#This Row],[VISIT_ID]],J_A_visits!$A:$O,COLUMN(J_A_visits!N:N),0),"")</f>
        <v/>
      </c>
      <c r="S164" s="30">
        <f>IF(Visits[[#This Row],[VISIT_ID]]="","",COUNTIF(Table3[VISIT_ID],Visits[[#This Row],[VISIT_ID]]))</f>
        <v/>
      </c>
      <c r="T164" s="38">
        <f t="array" ref="T164">IFERROR(TIMEVALUE(MID(VLOOKUP(Visits[[#This Row],[VISIT_ID]],J_A_visits!A:O,COLUMN(J_A_visits!E:E),0),12,8))-(7/24),"")</f>
        <v/>
      </c>
      <c r="U164" s="38">
        <f t="array" ref="U164">IFERROR(
    MOD(TIMEVALUE(MID(VLOOKUP(Visits[[#This Row],[VISIT_ID]],J_A_visits!A:O,COLUMN(J_A_visits!F:F),0),12,8)) - (7/24), 1),
"")</f>
        <v/>
      </c>
      <c r="V164" s="38">
        <f>IF(_xlfn.MINIFS(Table3[CLOCK_IN],Table3[VISIT_ID],Visits[[#This Row],[VISIT_ID]])=0,"",_xlfn.MINIFS(Table3[CLOCK_IN],Table3[VISIT_ID],Visits[[#This Row],[VISIT_ID]]))</f>
        <v/>
      </c>
      <c r="W164" s="38">
        <f>IF(_xlfn.MAXIFS(Table3[CLOCK_OUT],Table3[VISIT_ID],Visits[[#This Row],[VISIT_ID]])=0,"",_xlfn.MAXIFS(Table3[CLOCK_OUT],Table3[VISIT_ID],Visits[[#This Row],[VISIT_ID]]))</f>
        <v/>
      </c>
      <c r="X164" s="20">
        <f>IFERROR((Visits[[#This Row],[SCH_END]]-Visits[[#This Row],[SCH_START]])*24,"")</f>
        <v/>
      </c>
      <c r="Y164" s="20">
        <f>IFERROR((Visits[[#This Row],[ACT_END]]-Visits[[#This Row],[ACT_START]])*24,"")</f>
        <v/>
      </c>
      <c r="Z164" s="37">
        <f>IFERROR(Visits[[#This Row],[INVOICE_PRICE]]*Parameters!$B$2+Parameters!$B$3,"")</f>
        <v/>
      </c>
      <c r="AA164" s="39">
        <f>IFERROR((Parameters!$B$6/Parameters!$C$6)*Visits[[#This Row],[EXP_DURATION]],"")</f>
        <v/>
      </c>
      <c r="AB164" s="39">
        <f>IFERROR((Parameters!$B$6/Parameters!$C$6)*Visits[[#This Row],[ACT_DURATION]],"")</f>
        <v/>
      </c>
      <c r="AC164" s="37">
        <f>IF(Visits[[#This Row],[VISIT_ID]]="","",Parameters!$B$7/Parameters!$C$7)</f>
        <v/>
      </c>
      <c r="AD164" s="38" t="n"/>
      <c r="AE164" s="37">
        <f t="array" ref="AE164">IFERROR(Visits[[#This Row],[EXP_DURATION]]*Table6[Average],"")</f>
        <v/>
      </c>
      <c r="AF164" s="39">
        <f>IFERROR(IF(Visits[[#This Row],[VISIT_ID]]="","",SUMIF(Table3[VISIT_ID],Visits[[#This Row],[VISIT_ID]],Table3[TOTAL_COST])),"")</f>
        <v/>
      </c>
    </row>
    <row r="165">
      <c r="A165" s="30">
        <f>IF(J_A_visits!A165="","",J_A_visits!A165)</f>
        <v/>
      </c>
      <c r="B165" s="30">
        <f t="array" ref="B165">IFERROR(VLOOKUP(Visits[[#This Row],[VISIT_ID]],J_A_visits!A:O,COLUMN(J_A_visits!B:B),0),"")</f>
        <v/>
      </c>
      <c r="C165" s="30">
        <f t="array" ref="C165">IFERROR(VLOOKUP(Visits[[#This Row],[VISIT_ID]],J_A_visits!A:O,COLUMN(J_A_visits!C:C),0),"")</f>
        <v/>
      </c>
      <c r="D165" s="30">
        <f t="array" ref="D165">IFERROR(VLOOKUP(Visits[[#This Row],[VISIT_ID]],J_A_visits!A:O,COLUMN(J_A_visits!D:D),0),"")</f>
        <v/>
      </c>
      <c r="E165" s="6">
        <f t="array" ref="E165">IFERROR(DATEVALUE(LEFT(VLOOKUP(Visits[[#This Row],[VISIT_ID]],J_A_visits!A:O,COLUMN(J_A_visits!E:E),0),10)),"")</f>
        <v/>
      </c>
      <c r="F165" s="6">
        <f>IFERROR(TEXT(Visits[[#This Row],[DATE]],"YYYY-MM"),"")</f>
        <v/>
      </c>
      <c r="G165" s="6">
        <f t="array" ref="G165">IFERROR(VLOOKUP(Visits[[#This Row],[VISIT_ID]],J_A_visits!A:P,COLUMN(J_A_visits!P:P),0),"")</f>
        <v/>
      </c>
      <c r="H165" s="6">
        <f t="array" ref="H165">IFERROR(VLOOKUP(Visits[[#This Row],[VISIT_ID]],J_A_visits!A:Q,COLUMN(J_A_visits!Q:Q),0),"")</f>
        <v/>
      </c>
      <c r="I165" s="30">
        <f t="array" ref="I165">IFERROR(VLOOKUP(Visits[[#This Row],[VISIT_ID]],J_A_visits!$A:$O,COLUMN(J_A_visits!G:G),0),"")</f>
        <v/>
      </c>
      <c r="J165" s="37">
        <f t="array" ref="J165">IFERROR(VLOOKUP(Visits[[#This Row],[VISIT_ID]],J_A_visits!$A:$O,COLUMN(J_A_visits!H:H),0),"")</f>
        <v/>
      </c>
      <c r="K165" s="30">
        <f t="array" ref="K165">IFERROR(VLOOKUP(Visits[[#This Row],[VISIT_ID]],J_A_visits!$A:$O,COLUMN(J_A_visits!I:I),0),"")</f>
        <v/>
      </c>
      <c r="L165" s="37">
        <f t="array" ref="L165">IFERROR(VLOOKUP(Visits[[#This Row],[VISIT_ID]],J_A_visits!$A:$O,COLUMN(J_A_visits!J:J),0),"")</f>
        <v/>
      </c>
      <c r="M165" s="37">
        <f t="array" ref="M165">IFERROR(VLOOKUP(Visits[[#This Row],[VISIT_ID]],J_A_visits!$A:$O,COLUMN(J_A_visits!K:K),0),"")</f>
        <v/>
      </c>
      <c r="N165" s="37">
        <f t="array" ref="N165">IFERROR(VLOOKUP(Visits[[#This Row],[VISIT_ID]],J_A_visits!$A:$O,COLUMN(J_A_visits!L:L),0),"")</f>
        <v/>
      </c>
      <c r="O165" s="37">
        <f t="array" ref="O165">IFERROR(VLOOKUP(Visits[[#This Row],[VISIT_ID]],J_A_visits!$A:$O,COLUMN(J_A_visits!M:M),0),"")</f>
        <v/>
      </c>
      <c r="P165" s="37">
        <f>IFERROR(1-(Visits[[#This Row],[QUOTE_PRICE]]/Visits[[#This Row],[INITIAL_PRICE]]),"")</f>
        <v/>
      </c>
      <c r="Q165" s="36">
        <f t="array" ref="Q165">IFERROR(VLOOKUP(Visits[[#This Row],[VISIT_ID]],J_A_visits!$A:$O,COLUMN(J_A_visits!N:N),0),"")</f>
        <v/>
      </c>
      <c r="R165" s="30">
        <f t="array" ref="R165">IFERROR(VLOOKUP(Visits[[#This Row],[VISIT_ID]],J_A_visits!$A:$O,COLUMN(J_A_visits!N:N),0),"")</f>
        <v/>
      </c>
      <c r="S165" s="30">
        <f>IF(Visits[[#This Row],[VISIT_ID]]="","",COUNTIF(Table3[VISIT_ID],Visits[[#This Row],[VISIT_ID]]))</f>
        <v/>
      </c>
      <c r="T165" s="38">
        <f t="array" ref="T165">IFERROR(TIMEVALUE(MID(VLOOKUP(Visits[[#This Row],[VISIT_ID]],J_A_visits!A:O,COLUMN(J_A_visits!E:E),0),12,8))-(7/24),"")</f>
        <v/>
      </c>
      <c r="U165" s="38">
        <f t="array" ref="U165">IFERROR(
    MOD(TIMEVALUE(MID(VLOOKUP(Visits[[#This Row],[VISIT_ID]],J_A_visits!A:O,COLUMN(J_A_visits!F:F),0),12,8)) - (7/24), 1),
"")</f>
        <v/>
      </c>
      <c r="V165" s="38">
        <f>IF(_xlfn.MINIFS(Table3[CLOCK_IN],Table3[VISIT_ID],Visits[[#This Row],[VISIT_ID]])=0,"",_xlfn.MINIFS(Table3[CLOCK_IN],Table3[VISIT_ID],Visits[[#This Row],[VISIT_ID]]))</f>
        <v/>
      </c>
      <c r="W165" s="38">
        <f>IF(_xlfn.MAXIFS(Table3[CLOCK_OUT],Table3[VISIT_ID],Visits[[#This Row],[VISIT_ID]])=0,"",_xlfn.MAXIFS(Table3[CLOCK_OUT],Table3[VISIT_ID],Visits[[#This Row],[VISIT_ID]]))</f>
        <v/>
      </c>
      <c r="X165" s="20">
        <f>IFERROR((Visits[[#This Row],[SCH_END]]-Visits[[#This Row],[SCH_START]])*24,"")</f>
        <v/>
      </c>
      <c r="Y165" s="20">
        <f>IFERROR((Visits[[#This Row],[ACT_END]]-Visits[[#This Row],[ACT_START]])*24,"")</f>
        <v/>
      </c>
      <c r="Z165" s="37">
        <f>IFERROR(Visits[[#This Row],[INVOICE_PRICE]]*Parameters!$B$2+Parameters!$B$3,"")</f>
        <v/>
      </c>
      <c r="AA165" s="39">
        <f>IFERROR((Parameters!$B$6/Parameters!$C$6)*Visits[[#This Row],[EXP_DURATION]],"")</f>
        <v/>
      </c>
      <c r="AB165" s="39">
        <f>IFERROR((Parameters!$B$6/Parameters!$C$6)*Visits[[#This Row],[ACT_DURATION]],"")</f>
        <v/>
      </c>
      <c r="AC165" s="37">
        <f>IF(Visits[[#This Row],[VISIT_ID]]="","",Parameters!$B$7/Parameters!$C$7)</f>
        <v/>
      </c>
      <c r="AD165" s="38" t="n"/>
      <c r="AE165" s="37">
        <f t="array" ref="AE165">IFERROR(Visits[[#This Row],[EXP_DURATION]]*Table6[Average],"")</f>
        <v/>
      </c>
      <c r="AF165" s="39">
        <f>IFERROR(IF(Visits[[#This Row],[VISIT_ID]]="","",SUMIF(Table3[VISIT_ID],Visits[[#This Row],[VISIT_ID]],Table3[TOTAL_COST])),"")</f>
        <v/>
      </c>
    </row>
    <row r="166">
      <c r="A166" s="30">
        <f>IF(J_A_visits!A166="","",J_A_visits!A166)</f>
        <v/>
      </c>
      <c r="B166" s="30">
        <f t="array" ref="B166">IFERROR(VLOOKUP(Visits[[#This Row],[VISIT_ID]],J_A_visits!A:O,COLUMN(J_A_visits!B:B),0),"")</f>
        <v/>
      </c>
      <c r="C166" s="30">
        <f t="array" ref="C166">IFERROR(VLOOKUP(Visits[[#This Row],[VISIT_ID]],J_A_visits!A:O,COLUMN(J_A_visits!C:C),0),"")</f>
        <v/>
      </c>
      <c r="D166" s="30">
        <f t="array" ref="D166">IFERROR(VLOOKUP(Visits[[#This Row],[VISIT_ID]],J_A_visits!A:O,COLUMN(J_A_visits!D:D),0),"")</f>
        <v/>
      </c>
      <c r="E166" s="6">
        <f t="array" ref="E166">IFERROR(DATEVALUE(LEFT(VLOOKUP(Visits[[#This Row],[VISIT_ID]],J_A_visits!A:O,COLUMN(J_A_visits!E:E),0),10)),"")</f>
        <v/>
      </c>
      <c r="F166" s="6">
        <f>IFERROR(TEXT(Visits[[#This Row],[DATE]],"YYYY-MM"),"")</f>
        <v/>
      </c>
      <c r="G166" s="6">
        <f t="array" ref="G166">IFERROR(VLOOKUP(Visits[[#This Row],[VISIT_ID]],J_A_visits!A:P,COLUMN(J_A_visits!P:P),0),"")</f>
        <v/>
      </c>
      <c r="H166" s="6">
        <f t="array" ref="H166">IFERROR(VLOOKUP(Visits[[#This Row],[VISIT_ID]],J_A_visits!A:Q,COLUMN(J_A_visits!Q:Q),0),"")</f>
        <v/>
      </c>
      <c r="I166" s="30">
        <f t="array" ref="I166">IFERROR(VLOOKUP(Visits[[#This Row],[VISIT_ID]],J_A_visits!$A:$O,COLUMN(J_A_visits!G:G),0),"")</f>
        <v/>
      </c>
      <c r="J166" s="37">
        <f t="array" ref="J166">IFERROR(VLOOKUP(Visits[[#This Row],[VISIT_ID]],J_A_visits!$A:$O,COLUMN(J_A_visits!H:H),0),"")</f>
        <v/>
      </c>
      <c r="K166" s="30">
        <f t="array" ref="K166">IFERROR(VLOOKUP(Visits[[#This Row],[VISIT_ID]],J_A_visits!$A:$O,COLUMN(J_A_visits!I:I),0),"")</f>
        <v/>
      </c>
      <c r="L166" s="37">
        <f t="array" ref="L166">IFERROR(VLOOKUP(Visits[[#This Row],[VISIT_ID]],J_A_visits!$A:$O,COLUMN(J_A_visits!J:J),0),"")</f>
        <v/>
      </c>
      <c r="M166" s="37">
        <f t="array" ref="M166">IFERROR(VLOOKUP(Visits[[#This Row],[VISIT_ID]],J_A_visits!$A:$O,COLUMN(J_A_visits!K:K),0),"")</f>
        <v/>
      </c>
      <c r="N166" s="37">
        <f t="array" ref="N166">IFERROR(VLOOKUP(Visits[[#This Row],[VISIT_ID]],J_A_visits!$A:$O,COLUMN(J_A_visits!L:L),0),"")</f>
        <v/>
      </c>
      <c r="O166" s="37">
        <f t="array" ref="O166">IFERROR(VLOOKUP(Visits[[#This Row],[VISIT_ID]],J_A_visits!$A:$O,COLUMN(J_A_visits!M:M),0),"")</f>
        <v/>
      </c>
      <c r="P166" s="37">
        <f>IFERROR(1-(Visits[[#This Row],[QUOTE_PRICE]]/Visits[[#This Row],[INITIAL_PRICE]]),"")</f>
        <v/>
      </c>
      <c r="Q166" s="36">
        <f t="array" ref="Q166">IFERROR(VLOOKUP(Visits[[#This Row],[VISIT_ID]],J_A_visits!$A:$O,COLUMN(J_A_visits!N:N),0),"")</f>
        <v/>
      </c>
      <c r="R166" s="30">
        <f t="array" ref="R166">IFERROR(VLOOKUP(Visits[[#This Row],[VISIT_ID]],J_A_visits!$A:$O,COLUMN(J_A_visits!N:N),0),"")</f>
        <v/>
      </c>
      <c r="S166" s="30">
        <f>IF(Visits[[#This Row],[VISIT_ID]]="","",COUNTIF(Table3[VISIT_ID],Visits[[#This Row],[VISIT_ID]]))</f>
        <v/>
      </c>
      <c r="T166" s="38">
        <f t="array" ref="T166">IFERROR(TIMEVALUE(MID(VLOOKUP(Visits[[#This Row],[VISIT_ID]],J_A_visits!A:O,COLUMN(J_A_visits!E:E),0),12,8))-(7/24),"")</f>
        <v/>
      </c>
      <c r="U166" s="38">
        <f t="array" ref="U166">IFERROR(
    MOD(TIMEVALUE(MID(VLOOKUP(Visits[[#This Row],[VISIT_ID]],J_A_visits!A:O,COLUMN(J_A_visits!F:F),0),12,8)) - (7/24), 1),
"")</f>
        <v/>
      </c>
      <c r="V166" s="38">
        <f>IF(_xlfn.MINIFS(Table3[CLOCK_IN],Table3[VISIT_ID],Visits[[#This Row],[VISIT_ID]])=0,"",_xlfn.MINIFS(Table3[CLOCK_IN],Table3[VISIT_ID],Visits[[#This Row],[VISIT_ID]]))</f>
        <v/>
      </c>
      <c r="W166" s="38">
        <f>IF(_xlfn.MAXIFS(Table3[CLOCK_OUT],Table3[VISIT_ID],Visits[[#This Row],[VISIT_ID]])=0,"",_xlfn.MAXIFS(Table3[CLOCK_OUT],Table3[VISIT_ID],Visits[[#This Row],[VISIT_ID]]))</f>
        <v/>
      </c>
      <c r="X166" s="20">
        <f>IFERROR((Visits[[#This Row],[SCH_END]]-Visits[[#This Row],[SCH_START]])*24,"")</f>
        <v/>
      </c>
      <c r="Y166" s="20">
        <f>IFERROR((Visits[[#This Row],[ACT_END]]-Visits[[#This Row],[ACT_START]])*24,"")</f>
        <v/>
      </c>
      <c r="Z166" s="37">
        <f>IFERROR(Visits[[#This Row],[INVOICE_PRICE]]*Parameters!$B$2+Parameters!$B$3,"")</f>
        <v/>
      </c>
      <c r="AA166" s="39">
        <f>IFERROR((Parameters!$B$6/Parameters!$C$6)*Visits[[#This Row],[EXP_DURATION]],"")</f>
        <v/>
      </c>
      <c r="AB166" s="39">
        <f>IFERROR((Parameters!$B$6/Parameters!$C$6)*Visits[[#This Row],[ACT_DURATION]],"")</f>
        <v/>
      </c>
      <c r="AC166" s="37">
        <f>IF(Visits[[#This Row],[VISIT_ID]]="","",Parameters!$B$7/Parameters!$C$7)</f>
        <v/>
      </c>
      <c r="AD166" s="38" t="n"/>
      <c r="AE166" s="37">
        <f t="array" ref="AE166">IFERROR(Visits[[#This Row],[EXP_DURATION]]*Table6[Average],"")</f>
        <v/>
      </c>
      <c r="AF166" s="39">
        <f>IFERROR(IF(Visits[[#This Row],[VISIT_ID]]="","",SUMIF(Table3[VISIT_ID],Visits[[#This Row],[VISIT_ID]],Table3[TOTAL_COST])),"")</f>
        <v/>
      </c>
    </row>
    <row r="167">
      <c r="A167" s="30">
        <f>IF(J_A_visits!A167="","",J_A_visits!A167)</f>
        <v/>
      </c>
      <c r="B167" s="30">
        <f t="array" ref="B167">IFERROR(VLOOKUP(Visits[[#This Row],[VISIT_ID]],J_A_visits!A:O,COLUMN(J_A_visits!B:B),0),"")</f>
        <v/>
      </c>
      <c r="C167" s="30">
        <f t="array" ref="C167">IFERROR(VLOOKUP(Visits[[#This Row],[VISIT_ID]],J_A_visits!A:O,COLUMN(J_A_visits!C:C),0),"")</f>
        <v/>
      </c>
      <c r="D167" s="30">
        <f t="array" ref="D167">IFERROR(VLOOKUP(Visits[[#This Row],[VISIT_ID]],J_A_visits!A:O,COLUMN(J_A_visits!D:D),0),"")</f>
        <v/>
      </c>
      <c r="E167" s="6">
        <f t="array" ref="E167">IFERROR(DATEVALUE(LEFT(VLOOKUP(Visits[[#This Row],[VISIT_ID]],J_A_visits!A:O,COLUMN(J_A_visits!E:E),0),10)),"")</f>
        <v/>
      </c>
      <c r="F167" s="6">
        <f>IFERROR(TEXT(Visits[[#This Row],[DATE]],"YYYY-MM"),"")</f>
        <v/>
      </c>
      <c r="G167" s="6">
        <f t="array" ref="G167">IFERROR(VLOOKUP(Visits[[#This Row],[VISIT_ID]],J_A_visits!A:P,COLUMN(J_A_visits!P:P),0),"")</f>
        <v/>
      </c>
      <c r="H167" s="6">
        <f t="array" ref="H167">IFERROR(VLOOKUP(Visits[[#This Row],[VISIT_ID]],J_A_visits!A:Q,COLUMN(J_A_visits!Q:Q),0),"")</f>
        <v/>
      </c>
      <c r="I167" s="30">
        <f t="array" ref="I167">IFERROR(VLOOKUP(Visits[[#This Row],[VISIT_ID]],J_A_visits!$A:$O,COLUMN(J_A_visits!G:G),0),"")</f>
        <v/>
      </c>
      <c r="J167" s="37">
        <f t="array" ref="J167">IFERROR(VLOOKUP(Visits[[#This Row],[VISIT_ID]],J_A_visits!$A:$O,COLUMN(J_A_visits!H:H),0),"")</f>
        <v/>
      </c>
      <c r="K167" s="30">
        <f t="array" ref="K167">IFERROR(VLOOKUP(Visits[[#This Row],[VISIT_ID]],J_A_visits!$A:$O,COLUMN(J_A_visits!I:I),0),"")</f>
        <v/>
      </c>
      <c r="L167" s="37">
        <f t="array" ref="L167">IFERROR(VLOOKUP(Visits[[#This Row],[VISIT_ID]],J_A_visits!$A:$O,COLUMN(J_A_visits!J:J),0),"")</f>
        <v/>
      </c>
      <c r="M167" s="37">
        <f t="array" ref="M167">IFERROR(VLOOKUP(Visits[[#This Row],[VISIT_ID]],J_A_visits!$A:$O,COLUMN(J_A_visits!K:K),0),"")</f>
        <v/>
      </c>
      <c r="N167" s="37">
        <f t="array" ref="N167">IFERROR(VLOOKUP(Visits[[#This Row],[VISIT_ID]],J_A_visits!$A:$O,COLUMN(J_A_visits!L:L),0),"")</f>
        <v/>
      </c>
      <c r="O167" s="37">
        <f t="array" ref="O167">IFERROR(VLOOKUP(Visits[[#This Row],[VISIT_ID]],J_A_visits!$A:$O,COLUMN(J_A_visits!M:M),0),"")</f>
        <v/>
      </c>
      <c r="P167" s="37">
        <f>IFERROR(1-(Visits[[#This Row],[QUOTE_PRICE]]/Visits[[#This Row],[INITIAL_PRICE]]),"")</f>
        <v/>
      </c>
      <c r="Q167" s="36">
        <f t="array" ref="Q167">IFERROR(VLOOKUP(Visits[[#This Row],[VISIT_ID]],J_A_visits!$A:$O,COLUMN(J_A_visits!N:N),0),"")</f>
        <v/>
      </c>
      <c r="R167" s="30">
        <f t="array" ref="R167">IFERROR(VLOOKUP(Visits[[#This Row],[VISIT_ID]],J_A_visits!$A:$O,COLUMN(J_A_visits!N:N),0),"")</f>
        <v/>
      </c>
      <c r="S167" s="30">
        <f>IF(Visits[[#This Row],[VISIT_ID]]="","",COUNTIF(Table3[VISIT_ID],Visits[[#This Row],[VISIT_ID]]))</f>
        <v/>
      </c>
      <c r="T167" s="38">
        <f t="array" ref="T167">IFERROR(TIMEVALUE(MID(VLOOKUP(Visits[[#This Row],[VISIT_ID]],J_A_visits!A:O,COLUMN(J_A_visits!E:E),0),12,8))-(7/24),"")</f>
        <v/>
      </c>
      <c r="U167" s="38">
        <f t="array" ref="U167">IFERROR(
    MOD(TIMEVALUE(MID(VLOOKUP(Visits[[#This Row],[VISIT_ID]],J_A_visits!A:O,COLUMN(J_A_visits!F:F),0),12,8)) - (7/24), 1),
"")</f>
        <v/>
      </c>
      <c r="V167" s="38">
        <f>IF(_xlfn.MINIFS(Table3[CLOCK_IN],Table3[VISIT_ID],Visits[[#This Row],[VISIT_ID]])=0,"",_xlfn.MINIFS(Table3[CLOCK_IN],Table3[VISIT_ID],Visits[[#This Row],[VISIT_ID]]))</f>
        <v/>
      </c>
      <c r="W167" s="38">
        <f>IF(_xlfn.MAXIFS(Table3[CLOCK_OUT],Table3[VISIT_ID],Visits[[#This Row],[VISIT_ID]])=0,"",_xlfn.MAXIFS(Table3[CLOCK_OUT],Table3[VISIT_ID],Visits[[#This Row],[VISIT_ID]]))</f>
        <v/>
      </c>
      <c r="X167" s="20">
        <f>IFERROR((Visits[[#This Row],[SCH_END]]-Visits[[#This Row],[SCH_START]])*24,"")</f>
        <v/>
      </c>
      <c r="Y167" s="20">
        <f>IFERROR((Visits[[#This Row],[ACT_END]]-Visits[[#This Row],[ACT_START]])*24,"")</f>
        <v/>
      </c>
      <c r="Z167" s="37">
        <f>IFERROR(Visits[[#This Row],[INVOICE_PRICE]]*Parameters!$B$2+Parameters!$B$3,"")</f>
        <v/>
      </c>
      <c r="AA167" s="39">
        <f>IFERROR((Parameters!$B$6/Parameters!$C$6)*Visits[[#This Row],[EXP_DURATION]],"")</f>
        <v/>
      </c>
      <c r="AB167" s="39">
        <f>IFERROR((Parameters!$B$6/Parameters!$C$6)*Visits[[#This Row],[ACT_DURATION]],"")</f>
        <v/>
      </c>
      <c r="AC167" s="37">
        <f>IF(Visits[[#This Row],[VISIT_ID]]="","",Parameters!$B$7/Parameters!$C$7)</f>
        <v/>
      </c>
      <c r="AD167" s="38" t="n"/>
      <c r="AE167" s="37">
        <f t="array" ref="AE167">IFERROR(Visits[[#This Row],[EXP_DURATION]]*Table6[Average],"")</f>
        <v/>
      </c>
      <c r="AF167" s="39">
        <f>IFERROR(IF(Visits[[#This Row],[VISIT_ID]]="","",SUMIF(Table3[VISIT_ID],Visits[[#This Row],[VISIT_ID]],Table3[TOTAL_COST])),"")</f>
        <v/>
      </c>
    </row>
    <row r="168">
      <c r="A168" s="30">
        <f>IF(J_A_visits!A168="","",J_A_visits!A168)</f>
        <v/>
      </c>
      <c r="B168" s="30">
        <f t="array" ref="B168">IFERROR(VLOOKUP(Visits[[#This Row],[VISIT_ID]],J_A_visits!A:O,COLUMN(J_A_visits!B:B),0),"")</f>
        <v/>
      </c>
      <c r="C168" s="30">
        <f t="array" ref="C168">IFERROR(VLOOKUP(Visits[[#This Row],[VISIT_ID]],J_A_visits!A:O,COLUMN(J_A_visits!C:C),0),"")</f>
        <v/>
      </c>
      <c r="D168" s="30">
        <f t="array" ref="D168">IFERROR(VLOOKUP(Visits[[#This Row],[VISIT_ID]],J_A_visits!A:O,COLUMN(J_A_visits!D:D),0),"")</f>
        <v/>
      </c>
      <c r="E168" s="6">
        <f t="array" ref="E168">IFERROR(DATEVALUE(LEFT(VLOOKUP(Visits[[#This Row],[VISIT_ID]],J_A_visits!A:O,COLUMN(J_A_visits!E:E),0),10)),"")</f>
        <v/>
      </c>
      <c r="F168" s="6">
        <f>IFERROR(TEXT(Visits[[#This Row],[DATE]],"YYYY-MM"),"")</f>
        <v/>
      </c>
      <c r="G168" s="6">
        <f t="array" ref="G168">IFERROR(VLOOKUP(Visits[[#This Row],[VISIT_ID]],J_A_visits!A:P,COLUMN(J_A_visits!P:P),0),"")</f>
        <v/>
      </c>
      <c r="H168" s="6">
        <f t="array" ref="H168">IFERROR(VLOOKUP(Visits[[#This Row],[VISIT_ID]],J_A_visits!A:Q,COLUMN(J_A_visits!Q:Q),0),"")</f>
        <v/>
      </c>
      <c r="I168" s="30">
        <f t="array" ref="I168">IFERROR(VLOOKUP(Visits[[#This Row],[VISIT_ID]],J_A_visits!$A:$O,COLUMN(J_A_visits!G:G),0),"")</f>
        <v/>
      </c>
      <c r="J168" s="37">
        <f t="array" ref="J168">IFERROR(VLOOKUP(Visits[[#This Row],[VISIT_ID]],J_A_visits!$A:$O,COLUMN(J_A_visits!H:H),0),"")</f>
        <v/>
      </c>
      <c r="K168" s="30">
        <f t="array" ref="K168">IFERROR(VLOOKUP(Visits[[#This Row],[VISIT_ID]],J_A_visits!$A:$O,COLUMN(J_A_visits!I:I),0),"")</f>
        <v/>
      </c>
      <c r="L168" s="37">
        <f t="array" ref="L168">IFERROR(VLOOKUP(Visits[[#This Row],[VISIT_ID]],J_A_visits!$A:$O,COLUMN(J_A_visits!J:J),0),"")</f>
        <v/>
      </c>
      <c r="M168" s="37">
        <f t="array" ref="M168">IFERROR(VLOOKUP(Visits[[#This Row],[VISIT_ID]],J_A_visits!$A:$O,COLUMN(J_A_visits!K:K),0),"")</f>
        <v/>
      </c>
      <c r="N168" s="37">
        <f t="array" ref="N168">IFERROR(VLOOKUP(Visits[[#This Row],[VISIT_ID]],J_A_visits!$A:$O,COLUMN(J_A_visits!L:L),0),"")</f>
        <v/>
      </c>
      <c r="O168" s="37">
        <f t="array" ref="O168">IFERROR(VLOOKUP(Visits[[#This Row],[VISIT_ID]],J_A_visits!$A:$O,COLUMN(J_A_visits!M:M),0),"")</f>
        <v/>
      </c>
      <c r="P168" s="37">
        <f>IFERROR(1-(Visits[[#This Row],[QUOTE_PRICE]]/Visits[[#This Row],[INITIAL_PRICE]]),"")</f>
        <v/>
      </c>
      <c r="Q168" s="36">
        <f t="array" ref="Q168">IFERROR(VLOOKUP(Visits[[#This Row],[VISIT_ID]],J_A_visits!$A:$O,COLUMN(J_A_visits!N:N),0),"")</f>
        <v/>
      </c>
      <c r="R168" s="30">
        <f t="array" ref="R168">IFERROR(VLOOKUP(Visits[[#This Row],[VISIT_ID]],J_A_visits!$A:$O,COLUMN(J_A_visits!N:N),0),"")</f>
        <v/>
      </c>
      <c r="S168" s="30">
        <f>IF(Visits[[#This Row],[VISIT_ID]]="","",COUNTIF(Table3[VISIT_ID],Visits[[#This Row],[VISIT_ID]]))</f>
        <v/>
      </c>
      <c r="T168" s="38">
        <f t="array" ref="T168">IFERROR(TIMEVALUE(MID(VLOOKUP(Visits[[#This Row],[VISIT_ID]],J_A_visits!A:O,COLUMN(J_A_visits!E:E),0),12,8))-(7/24),"")</f>
        <v/>
      </c>
      <c r="U168" s="38">
        <f t="array" ref="U168">IFERROR(
    MOD(TIMEVALUE(MID(VLOOKUP(Visits[[#This Row],[VISIT_ID]],J_A_visits!A:O,COLUMN(J_A_visits!F:F),0),12,8)) - (7/24), 1),
"")</f>
        <v/>
      </c>
      <c r="V168" s="38">
        <f>IF(_xlfn.MINIFS(Table3[CLOCK_IN],Table3[VISIT_ID],Visits[[#This Row],[VISIT_ID]])=0,"",_xlfn.MINIFS(Table3[CLOCK_IN],Table3[VISIT_ID],Visits[[#This Row],[VISIT_ID]]))</f>
        <v/>
      </c>
      <c r="W168" s="38">
        <f>IF(_xlfn.MAXIFS(Table3[CLOCK_OUT],Table3[VISIT_ID],Visits[[#This Row],[VISIT_ID]])=0,"",_xlfn.MAXIFS(Table3[CLOCK_OUT],Table3[VISIT_ID],Visits[[#This Row],[VISIT_ID]]))</f>
        <v/>
      </c>
      <c r="X168" s="20">
        <f>IFERROR((Visits[[#This Row],[SCH_END]]-Visits[[#This Row],[SCH_START]])*24,"")</f>
        <v/>
      </c>
      <c r="Y168" s="20">
        <f>IFERROR((Visits[[#This Row],[ACT_END]]-Visits[[#This Row],[ACT_START]])*24,"")</f>
        <v/>
      </c>
      <c r="Z168" s="37">
        <f>IFERROR(Visits[[#This Row],[INVOICE_PRICE]]*Parameters!$B$2+Parameters!$B$3,"")</f>
        <v/>
      </c>
      <c r="AA168" s="39">
        <f>IFERROR((Parameters!$B$6/Parameters!$C$6)*Visits[[#This Row],[EXP_DURATION]],"")</f>
        <v/>
      </c>
      <c r="AB168" s="39">
        <f>IFERROR((Parameters!$B$6/Parameters!$C$6)*Visits[[#This Row],[ACT_DURATION]],"")</f>
        <v/>
      </c>
      <c r="AC168" s="37">
        <f>IF(Visits[[#This Row],[VISIT_ID]]="","",Parameters!$B$7/Parameters!$C$7)</f>
        <v/>
      </c>
      <c r="AD168" s="38" t="n"/>
      <c r="AE168" s="37">
        <f t="array" ref="AE168">IFERROR(Visits[[#This Row],[EXP_DURATION]]*Table6[Average],"")</f>
        <v/>
      </c>
      <c r="AF168" s="39">
        <f>IFERROR(IF(Visits[[#This Row],[VISIT_ID]]="","",SUMIF(Table3[VISIT_ID],Visits[[#This Row],[VISIT_ID]],Table3[TOTAL_COST])),"")</f>
        <v/>
      </c>
    </row>
    <row r="169">
      <c r="A169" s="30">
        <f>IF(J_A_visits!A169="","",J_A_visits!A169)</f>
        <v/>
      </c>
      <c r="B169" s="30">
        <f t="array" ref="B169">IFERROR(VLOOKUP(Visits[[#This Row],[VISIT_ID]],J_A_visits!A:O,COLUMN(J_A_visits!B:B),0),"")</f>
        <v/>
      </c>
      <c r="C169" s="30">
        <f t="array" ref="C169">IFERROR(VLOOKUP(Visits[[#This Row],[VISIT_ID]],J_A_visits!A:O,COLUMN(J_A_visits!C:C),0),"")</f>
        <v/>
      </c>
      <c r="D169" s="30">
        <f t="array" ref="D169">IFERROR(VLOOKUP(Visits[[#This Row],[VISIT_ID]],J_A_visits!A:O,COLUMN(J_A_visits!D:D),0),"")</f>
        <v/>
      </c>
      <c r="E169" s="6">
        <f t="array" ref="E169">IFERROR(DATEVALUE(LEFT(VLOOKUP(Visits[[#This Row],[VISIT_ID]],J_A_visits!A:O,COLUMN(J_A_visits!E:E),0),10)),"")</f>
        <v/>
      </c>
      <c r="F169" s="6">
        <f>IFERROR(TEXT(Visits[[#This Row],[DATE]],"YYYY-MM"),"")</f>
        <v/>
      </c>
      <c r="G169" s="6">
        <f t="array" ref="G169">IFERROR(VLOOKUP(Visits[[#This Row],[VISIT_ID]],J_A_visits!A:P,COLUMN(J_A_visits!P:P),0),"")</f>
        <v/>
      </c>
      <c r="H169" s="6">
        <f t="array" ref="H169">IFERROR(VLOOKUP(Visits[[#This Row],[VISIT_ID]],J_A_visits!A:Q,COLUMN(J_A_visits!Q:Q),0),"")</f>
        <v/>
      </c>
      <c r="I169" s="30">
        <f t="array" ref="I169">IFERROR(VLOOKUP(Visits[[#This Row],[VISIT_ID]],J_A_visits!$A:$O,COLUMN(J_A_visits!G:G),0),"")</f>
        <v/>
      </c>
      <c r="J169" s="37">
        <f t="array" ref="J169">IFERROR(VLOOKUP(Visits[[#This Row],[VISIT_ID]],J_A_visits!$A:$O,COLUMN(J_A_visits!H:H),0),"")</f>
        <v/>
      </c>
      <c r="K169" s="30">
        <f t="array" ref="K169">IFERROR(VLOOKUP(Visits[[#This Row],[VISIT_ID]],J_A_visits!$A:$O,COLUMN(J_A_visits!I:I),0),"")</f>
        <v/>
      </c>
      <c r="L169" s="37">
        <f t="array" ref="L169">IFERROR(VLOOKUP(Visits[[#This Row],[VISIT_ID]],J_A_visits!$A:$O,COLUMN(J_A_visits!J:J),0),"")</f>
        <v/>
      </c>
      <c r="M169" s="37">
        <f t="array" ref="M169">IFERROR(VLOOKUP(Visits[[#This Row],[VISIT_ID]],J_A_visits!$A:$O,COLUMN(J_A_visits!K:K),0),"")</f>
        <v/>
      </c>
      <c r="N169" s="37">
        <f t="array" ref="N169">IFERROR(VLOOKUP(Visits[[#This Row],[VISIT_ID]],J_A_visits!$A:$O,COLUMN(J_A_visits!L:L),0),"")</f>
        <v/>
      </c>
      <c r="O169" s="37">
        <f t="array" ref="O169">IFERROR(VLOOKUP(Visits[[#This Row],[VISIT_ID]],J_A_visits!$A:$O,COLUMN(J_A_visits!M:M),0),"")</f>
        <v/>
      </c>
      <c r="P169" s="37">
        <f>IFERROR(1-(Visits[[#This Row],[QUOTE_PRICE]]/Visits[[#This Row],[INITIAL_PRICE]]),"")</f>
        <v/>
      </c>
      <c r="Q169" s="36">
        <f t="array" ref="Q169">IFERROR(VLOOKUP(Visits[[#This Row],[VISIT_ID]],J_A_visits!$A:$O,COLUMN(J_A_visits!N:N),0),"")</f>
        <v/>
      </c>
      <c r="R169" s="30">
        <f t="array" ref="R169">IFERROR(VLOOKUP(Visits[[#This Row],[VISIT_ID]],J_A_visits!$A:$O,COLUMN(J_A_visits!N:N),0),"")</f>
        <v/>
      </c>
      <c r="S169" s="30">
        <f>IF(Visits[[#This Row],[VISIT_ID]]="","",COUNTIF(Table3[VISIT_ID],Visits[[#This Row],[VISIT_ID]]))</f>
        <v/>
      </c>
      <c r="T169" s="38">
        <f t="array" ref="T169">IFERROR(TIMEVALUE(MID(VLOOKUP(Visits[[#This Row],[VISIT_ID]],J_A_visits!A:O,COLUMN(J_A_visits!E:E),0),12,8))-(7/24),"")</f>
        <v/>
      </c>
      <c r="U169" s="38">
        <f t="array" ref="U169">IFERROR(
    MOD(TIMEVALUE(MID(VLOOKUP(Visits[[#This Row],[VISIT_ID]],J_A_visits!A:O,COLUMN(J_A_visits!F:F),0),12,8)) - (7/24), 1),
"")</f>
        <v/>
      </c>
      <c r="V169" s="38">
        <f>IF(_xlfn.MINIFS(Table3[CLOCK_IN],Table3[VISIT_ID],Visits[[#This Row],[VISIT_ID]])=0,"",_xlfn.MINIFS(Table3[CLOCK_IN],Table3[VISIT_ID],Visits[[#This Row],[VISIT_ID]]))</f>
        <v/>
      </c>
      <c r="W169" s="38">
        <f>IF(_xlfn.MAXIFS(Table3[CLOCK_OUT],Table3[VISIT_ID],Visits[[#This Row],[VISIT_ID]])=0,"",_xlfn.MAXIFS(Table3[CLOCK_OUT],Table3[VISIT_ID],Visits[[#This Row],[VISIT_ID]]))</f>
        <v/>
      </c>
      <c r="X169" s="20">
        <f>IFERROR((Visits[[#This Row],[SCH_END]]-Visits[[#This Row],[SCH_START]])*24,"")</f>
        <v/>
      </c>
      <c r="Y169" s="20">
        <f>IFERROR((Visits[[#This Row],[ACT_END]]-Visits[[#This Row],[ACT_START]])*24,"")</f>
        <v/>
      </c>
      <c r="Z169" s="37">
        <f>IFERROR(Visits[[#This Row],[INVOICE_PRICE]]*Parameters!$B$2+Parameters!$B$3,"")</f>
        <v/>
      </c>
      <c r="AA169" s="39">
        <f>IFERROR((Parameters!$B$6/Parameters!$C$6)*Visits[[#This Row],[EXP_DURATION]],"")</f>
        <v/>
      </c>
      <c r="AB169" s="39">
        <f>IFERROR((Parameters!$B$6/Parameters!$C$6)*Visits[[#This Row],[ACT_DURATION]],"")</f>
        <v/>
      </c>
      <c r="AC169" s="37">
        <f>IF(Visits[[#This Row],[VISIT_ID]]="","",Parameters!$B$7/Parameters!$C$7)</f>
        <v/>
      </c>
      <c r="AD169" s="38" t="n"/>
      <c r="AE169" s="37">
        <f t="array" ref="AE169">IFERROR(Visits[[#This Row],[EXP_DURATION]]*Table6[Average],"")</f>
        <v/>
      </c>
      <c r="AF169" s="39">
        <f>IFERROR(IF(Visits[[#This Row],[VISIT_ID]]="","",SUMIF(Table3[VISIT_ID],Visits[[#This Row],[VISIT_ID]],Table3[TOTAL_COST])),"")</f>
        <v/>
      </c>
    </row>
    <row r="170">
      <c r="A170" s="30">
        <f>IF(J_A_visits!A170="","",J_A_visits!A170)</f>
        <v/>
      </c>
      <c r="B170" s="30">
        <f t="array" ref="B170">IFERROR(VLOOKUP(Visits[[#This Row],[VISIT_ID]],J_A_visits!A:O,COLUMN(J_A_visits!B:B),0),"")</f>
        <v/>
      </c>
      <c r="C170" s="30">
        <f t="array" ref="C170">IFERROR(VLOOKUP(Visits[[#This Row],[VISIT_ID]],J_A_visits!A:O,COLUMN(J_A_visits!C:C),0),"")</f>
        <v/>
      </c>
      <c r="D170" s="30">
        <f t="array" ref="D170">IFERROR(VLOOKUP(Visits[[#This Row],[VISIT_ID]],J_A_visits!A:O,COLUMN(J_A_visits!D:D),0),"")</f>
        <v/>
      </c>
      <c r="E170" s="6">
        <f t="array" ref="E170">IFERROR(DATEVALUE(LEFT(VLOOKUP(Visits[[#This Row],[VISIT_ID]],J_A_visits!A:O,COLUMN(J_A_visits!E:E),0),10)),"")</f>
        <v/>
      </c>
      <c r="F170" s="6">
        <f>IFERROR(TEXT(Visits[[#This Row],[DATE]],"YYYY-MM"),"")</f>
        <v/>
      </c>
      <c r="G170" s="6">
        <f t="array" ref="G170">IFERROR(VLOOKUP(Visits[[#This Row],[VISIT_ID]],J_A_visits!A:P,COLUMN(J_A_visits!P:P),0),"")</f>
        <v/>
      </c>
      <c r="H170" s="6">
        <f t="array" ref="H170">IFERROR(VLOOKUP(Visits[[#This Row],[VISIT_ID]],J_A_visits!A:Q,COLUMN(J_A_visits!Q:Q),0),"")</f>
        <v/>
      </c>
      <c r="I170" s="30">
        <f t="array" ref="I170">IFERROR(VLOOKUP(Visits[[#This Row],[VISIT_ID]],J_A_visits!$A:$O,COLUMN(J_A_visits!G:G),0),"")</f>
        <v/>
      </c>
      <c r="J170" s="37">
        <f t="array" ref="J170">IFERROR(VLOOKUP(Visits[[#This Row],[VISIT_ID]],J_A_visits!$A:$O,COLUMN(J_A_visits!H:H),0),"")</f>
        <v/>
      </c>
      <c r="K170" s="30">
        <f t="array" ref="K170">IFERROR(VLOOKUP(Visits[[#This Row],[VISIT_ID]],J_A_visits!$A:$O,COLUMN(J_A_visits!I:I),0),"")</f>
        <v/>
      </c>
      <c r="L170" s="37">
        <f t="array" ref="L170">IFERROR(VLOOKUP(Visits[[#This Row],[VISIT_ID]],J_A_visits!$A:$O,COLUMN(J_A_visits!J:J),0),"")</f>
        <v/>
      </c>
      <c r="M170" s="37">
        <f t="array" ref="M170">IFERROR(VLOOKUP(Visits[[#This Row],[VISIT_ID]],J_A_visits!$A:$O,COLUMN(J_A_visits!K:K),0),"")</f>
        <v/>
      </c>
      <c r="N170" s="37">
        <f t="array" ref="N170">IFERROR(VLOOKUP(Visits[[#This Row],[VISIT_ID]],J_A_visits!$A:$O,COLUMN(J_A_visits!L:L),0),"")</f>
        <v/>
      </c>
      <c r="O170" s="37">
        <f t="array" ref="O170">IFERROR(VLOOKUP(Visits[[#This Row],[VISIT_ID]],J_A_visits!$A:$O,COLUMN(J_A_visits!M:M),0),"")</f>
        <v/>
      </c>
      <c r="P170" s="37">
        <f>IFERROR(1-(Visits[[#This Row],[QUOTE_PRICE]]/Visits[[#This Row],[INITIAL_PRICE]]),"")</f>
        <v/>
      </c>
      <c r="Q170" s="36">
        <f t="array" ref="Q170">IFERROR(VLOOKUP(Visits[[#This Row],[VISIT_ID]],J_A_visits!$A:$O,COLUMN(J_A_visits!N:N),0),"")</f>
        <v/>
      </c>
      <c r="R170" s="30">
        <f t="array" ref="R170">IFERROR(VLOOKUP(Visits[[#This Row],[VISIT_ID]],J_A_visits!$A:$O,COLUMN(J_A_visits!N:N),0),"")</f>
        <v/>
      </c>
      <c r="S170" s="30">
        <f>IF(Visits[[#This Row],[VISIT_ID]]="","",COUNTIF(Table3[VISIT_ID],Visits[[#This Row],[VISIT_ID]]))</f>
        <v/>
      </c>
      <c r="T170" s="38">
        <f t="array" ref="T170">IFERROR(TIMEVALUE(MID(VLOOKUP(Visits[[#This Row],[VISIT_ID]],J_A_visits!A:O,COLUMN(J_A_visits!E:E),0),12,8))-(7/24),"")</f>
        <v/>
      </c>
      <c r="U170" s="38">
        <f t="array" ref="U170">IFERROR(
    MOD(TIMEVALUE(MID(VLOOKUP(Visits[[#This Row],[VISIT_ID]],J_A_visits!A:O,COLUMN(J_A_visits!F:F),0),12,8)) - (7/24), 1),
"")</f>
        <v/>
      </c>
      <c r="V170" s="38">
        <f>IF(_xlfn.MINIFS(Table3[CLOCK_IN],Table3[VISIT_ID],Visits[[#This Row],[VISIT_ID]])=0,"",_xlfn.MINIFS(Table3[CLOCK_IN],Table3[VISIT_ID],Visits[[#This Row],[VISIT_ID]]))</f>
        <v/>
      </c>
      <c r="W170" s="38">
        <f>IF(_xlfn.MAXIFS(Table3[CLOCK_OUT],Table3[VISIT_ID],Visits[[#This Row],[VISIT_ID]])=0,"",_xlfn.MAXIFS(Table3[CLOCK_OUT],Table3[VISIT_ID],Visits[[#This Row],[VISIT_ID]]))</f>
        <v/>
      </c>
      <c r="X170" s="20">
        <f>IFERROR((Visits[[#This Row],[SCH_END]]-Visits[[#This Row],[SCH_START]])*24,"")</f>
        <v/>
      </c>
      <c r="Y170" s="20">
        <f>IFERROR((Visits[[#This Row],[ACT_END]]-Visits[[#This Row],[ACT_START]])*24,"")</f>
        <v/>
      </c>
      <c r="Z170" s="37">
        <f>IFERROR(Visits[[#This Row],[INVOICE_PRICE]]*Parameters!$B$2+Parameters!$B$3,"")</f>
        <v/>
      </c>
      <c r="AA170" s="39">
        <f>IFERROR((Parameters!$B$6/Parameters!$C$6)*Visits[[#This Row],[EXP_DURATION]],"")</f>
        <v/>
      </c>
      <c r="AB170" s="39">
        <f>IFERROR((Parameters!$B$6/Parameters!$C$6)*Visits[[#This Row],[ACT_DURATION]],"")</f>
        <v/>
      </c>
      <c r="AC170" s="37">
        <f>IF(Visits[[#This Row],[VISIT_ID]]="","",Parameters!$B$7/Parameters!$C$7)</f>
        <v/>
      </c>
      <c r="AD170" s="38" t="n"/>
      <c r="AE170" s="37">
        <f t="array" ref="AE170">IFERROR(Visits[[#This Row],[EXP_DURATION]]*Table6[Average],"")</f>
        <v/>
      </c>
      <c r="AF170" s="39">
        <f>IFERROR(IF(Visits[[#This Row],[VISIT_ID]]="","",SUMIF(Table3[VISIT_ID],Visits[[#This Row],[VISIT_ID]],Table3[TOTAL_COST])),"")</f>
        <v/>
      </c>
    </row>
    <row r="171">
      <c r="A171" s="30">
        <f>IF(J_A_visits!A171="","",J_A_visits!A171)</f>
        <v/>
      </c>
      <c r="B171" s="30">
        <f t="array" ref="B171">IFERROR(VLOOKUP(Visits[[#This Row],[VISIT_ID]],J_A_visits!A:O,COLUMN(J_A_visits!B:B),0),"")</f>
        <v/>
      </c>
      <c r="C171" s="30">
        <f t="array" ref="C171">IFERROR(VLOOKUP(Visits[[#This Row],[VISIT_ID]],J_A_visits!A:O,COLUMN(J_A_visits!C:C),0),"")</f>
        <v/>
      </c>
      <c r="D171" s="30">
        <f t="array" ref="D171">IFERROR(VLOOKUP(Visits[[#This Row],[VISIT_ID]],J_A_visits!A:O,COLUMN(J_A_visits!D:D),0),"")</f>
        <v/>
      </c>
      <c r="E171" s="6">
        <f t="array" ref="E171">IFERROR(DATEVALUE(LEFT(VLOOKUP(Visits[[#This Row],[VISIT_ID]],J_A_visits!A:O,COLUMN(J_A_visits!E:E),0),10)),"")</f>
        <v/>
      </c>
      <c r="F171" s="6">
        <f>IFERROR(TEXT(Visits[[#This Row],[DATE]],"YYYY-MM"),"")</f>
        <v/>
      </c>
      <c r="G171" s="6">
        <f t="array" ref="G171">IFERROR(VLOOKUP(Visits[[#This Row],[VISIT_ID]],J_A_visits!A:P,COLUMN(J_A_visits!P:P),0),"")</f>
        <v/>
      </c>
      <c r="H171" s="6">
        <f t="array" ref="H171">IFERROR(VLOOKUP(Visits[[#This Row],[VISIT_ID]],J_A_visits!A:Q,COLUMN(J_A_visits!Q:Q),0),"")</f>
        <v/>
      </c>
      <c r="I171" s="30">
        <f t="array" ref="I171">IFERROR(VLOOKUP(Visits[[#This Row],[VISIT_ID]],J_A_visits!$A:$O,COLUMN(J_A_visits!G:G),0),"")</f>
        <v/>
      </c>
      <c r="J171" s="37">
        <f t="array" ref="J171">IFERROR(VLOOKUP(Visits[[#This Row],[VISIT_ID]],J_A_visits!$A:$O,COLUMN(J_A_visits!H:H),0),"")</f>
        <v/>
      </c>
      <c r="K171" s="30">
        <f t="array" ref="K171">IFERROR(VLOOKUP(Visits[[#This Row],[VISIT_ID]],J_A_visits!$A:$O,COLUMN(J_A_visits!I:I),0),"")</f>
        <v/>
      </c>
      <c r="L171" s="37">
        <f t="array" ref="L171">IFERROR(VLOOKUP(Visits[[#This Row],[VISIT_ID]],J_A_visits!$A:$O,COLUMN(J_A_visits!J:J),0),"")</f>
        <v/>
      </c>
      <c r="M171" s="37">
        <f t="array" ref="M171">IFERROR(VLOOKUP(Visits[[#This Row],[VISIT_ID]],J_A_visits!$A:$O,COLUMN(J_A_visits!K:K),0),"")</f>
        <v/>
      </c>
      <c r="N171" s="37">
        <f t="array" ref="N171">IFERROR(VLOOKUP(Visits[[#This Row],[VISIT_ID]],J_A_visits!$A:$O,COLUMN(J_A_visits!L:L),0),"")</f>
        <v/>
      </c>
      <c r="O171" s="37">
        <f t="array" ref="O171">IFERROR(VLOOKUP(Visits[[#This Row],[VISIT_ID]],J_A_visits!$A:$O,COLUMN(J_A_visits!M:M),0),"")</f>
        <v/>
      </c>
      <c r="P171" s="37">
        <f>IFERROR(1-(Visits[[#This Row],[QUOTE_PRICE]]/Visits[[#This Row],[INITIAL_PRICE]]),"")</f>
        <v/>
      </c>
      <c r="Q171" s="36">
        <f t="array" ref="Q171">IFERROR(VLOOKUP(Visits[[#This Row],[VISIT_ID]],J_A_visits!$A:$O,COLUMN(J_A_visits!N:N),0),"")</f>
        <v/>
      </c>
      <c r="R171" s="30">
        <f t="array" ref="R171">IFERROR(VLOOKUP(Visits[[#This Row],[VISIT_ID]],J_A_visits!$A:$O,COLUMN(J_A_visits!N:N),0),"")</f>
        <v/>
      </c>
      <c r="S171" s="30">
        <f>IF(Visits[[#This Row],[VISIT_ID]]="","",COUNTIF(Table3[VISIT_ID],Visits[[#This Row],[VISIT_ID]]))</f>
        <v/>
      </c>
      <c r="T171" s="38">
        <f t="array" ref="T171">IFERROR(TIMEVALUE(MID(VLOOKUP(Visits[[#This Row],[VISIT_ID]],J_A_visits!A:O,COLUMN(J_A_visits!E:E),0),12,8))-(7/24),"")</f>
        <v/>
      </c>
      <c r="U171" s="38">
        <f t="array" ref="U171">IFERROR(
    MOD(TIMEVALUE(MID(VLOOKUP(Visits[[#This Row],[VISIT_ID]],J_A_visits!A:O,COLUMN(J_A_visits!F:F),0),12,8)) - (7/24), 1),
"")</f>
        <v/>
      </c>
      <c r="V171" s="38">
        <f>IF(_xlfn.MINIFS(Table3[CLOCK_IN],Table3[VISIT_ID],Visits[[#This Row],[VISIT_ID]])=0,"",_xlfn.MINIFS(Table3[CLOCK_IN],Table3[VISIT_ID],Visits[[#This Row],[VISIT_ID]]))</f>
        <v/>
      </c>
      <c r="W171" s="38">
        <f>IF(_xlfn.MAXIFS(Table3[CLOCK_OUT],Table3[VISIT_ID],Visits[[#This Row],[VISIT_ID]])=0,"",_xlfn.MAXIFS(Table3[CLOCK_OUT],Table3[VISIT_ID],Visits[[#This Row],[VISIT_ID]]))</f>
        <v/>
      </c>
      <c r="X171" s="20">
        <f>IFERROR((Visits[[#This Row],[SCH_END]]-Visits[[#This Row],[SCH_START]])*24,"")</f>
        <v/>
      </c>
      <c r="Y171" s="20">
        <f>IFERROR((Visits[[#This Row],[ACT_END]]-Visits[[#This Row],[ACT_START]])*24,"")</f>
        <v/>
      </c>
      <c r="Z171" s="37">
        <f>IFERROR(Visits[[#This Row],[INVOICE_PRICE]]*Parameters!$B$2+Parameters!$B$3,"")</f>
        <v/>
      </c>
      <c r="AA171" s="39">
        <f>IFERROR((Parameters!$B$6/Parameters!$C$6)*Visits[[#This Row],[EXP_DURATION]],"")</f>
        <v/>
      </c>
      <c r="AB171" s="39">
        <f>IFERROR((Parameters!$B$6/Parameters!$C$6)*Visits[[#This Row],[ACT_DURATION]],"")</f>
        <v/>
      </c>
      <c r="AC171" s="37">
        <f>IF(Visits[[#This Row],[VISIT_ID]]="","",Parameters!$B$7/Parameters!$C$7)</f>
        <v/>
      </c>
      <c r="AD171" s="38" t="n"/>
      <c r="AE171" s="37">
        <f t="array" ref="AE171">IFERROR(Visits[[#This Row],[EXP_DURATION]]*Table6[Average],"")</f>
        <v/>
      </c>
      <c r="AF171" s="39">
        <f>IFERROR(IF(Visits[[#This Row],[VISIT_ID]]="","",SUMIF(Table3[VISIT_ID],Visits[[#This Row],[VISIT_ID]],Table3[TOTAL_COST])),"")</f>
        <v/>
      </c>
    </row>
    <row r="172">
      <c r="A172" s="30">
        <f>IF(J_A_visits!A172="","",J_A_visits!A172)</f>
        <v/>
      </c>
      <c r="B172" s="30">
        <f t="array" ref="B172">IFERROR(VLOOKUP(Visits[[#This Row],[VISIT_ID]],J_A_visits!A:O,COLUMN(J_A_visits!B:B),0),"")</f>
        <v/>
      </c>
      <c r="C172" s="30">
        <f t="array" ref="C172">IFERROR(VLOOKUP(Visits[[#This Row],[VISIT_ID]],J_A_visits!A:O,COLUMN(J_A_visits!C:C),0),"")</f>
        <v/>
      </c>
      <c r="D172" s="30">
        <f t="array" ref="D172">IFERROR(VLOOKUP(Visits[[#This Row],[VISIT_ID]],J_A_visits!A:O,COLUMN(J_A_visits!D:D),0),"")</f>
        <v/>
      </c>
      <c r="E172" s="6">
        <f t="array" ref="E172">IFERROR(DATEVALUE(LEFT(VLOOKUP(Visits[[#This Row],[VISIT_ID]],J_A_visits!A:O,COLUMN(J_A_visits!E:E),0),10)),"")</f>
        <v/>
      </c>
      <c r="F172" s="6">
        <f>IFERROR(TEXT(Visits[[#This Row],[DATE]],"YYYY-MM"),"")</f>
        <v/>
      </c>
      <c r="G172" s="6">
        <f t="array" ref="G172">IFERROR(VLOOKUP(Visits[[#This Row],[VISIT_ID]],J_A_visits!A:P,COLUMN(J_A_visits!P:P),0),"")</f>
        <v/>
      </c>
      <c r="H172" s="6">
        <f t="array" ref="H172">IFERROR(VLOOKUP(Visits[[#This Row],[VISIT_ID]],J_A_visits!A:Q,COLUMN(J_A_visits!Q:Q),0),"")</f>
        <v/>
      </c>
      <c r="I172" s="30">
        <f t="array" ref="I172">IFERROR(VLOOKUP(Visits[[#This Row],[VISIT_ID]],J_A_visits!$A:$O,COLUMN(J_A_visits!G:G),0),"")</f>
        <v/>
      </c>
      <c r="J172" s="37">
        <f t="array" ref="J172">IFERROR(VLOOKUP(Visits[[#This Row],[VISIT_ID]],J_A_visits!$A:$O,COLUMN(J_A_visits!H:H),0),"")</f>
        <v/>
      </c>
      <c r="K172" s="30">
        <f t="array" ref="K172">IFERROR(VLOOKUP(Visits[[#This Row],[VISIT_ID]],J_A_visits!$A:$O,COLUMN(J_A_visits!I:I),0),"")</f>
        <v/>
      </c>
      <c r="L172" s="37">
        <f t="array" ref="L172">IFERROR(VLOOKUP(Visits[[#This Row],[VISIT_ID]],J_A_visits!$A:$O,COLUMN(J_A_visits!J:J),0),"")</f>
        <v/>
      </c>
      <c r="M172" s="37">
        <f t="array" ref="M172">IFERROR(VLOOKUP(Visits[[#This Row],[VISIT_ID]],J_A_visits!$A:$O,COLUMN(J_A_visits!K:K),0),"")</f>
        <v/>
      </c>
      <c r="N172" s="37">
        <f t="array" ref="N172">IFERROR(VLOOKUP(Visits[[#This Row],[VISIT_ID]],J_A_visits!$A:$O,COLUMN(J_A_visits!L:L),0),"")</f>
        <v/>
      </c>
      <c r="O172" s="37">
        <f t="array" ref="O172">IFERROR(VLOOKUP(Visits[[#This Row],[VISIT_ID]],J_A_visits!$A:$O,COLUMN(J_A_visits!M:M),0),"")</f>
        <v/>
      </c>
      <c r="P172" s="37">
        <f>IFERROR(1-(Visits[[#This Row],[QUOTE_PRICE]]/Visits[[#This Row],[INITIAL_PRICE]]),"")</f>
        <v/>
      </c>
      <c r="Q172" s="36">
        <f t="array" ref="Q172">IFERROR(VLOOKUP(Visits[[#This Row],[VISIT_ID]],J_A_visits!$A:$O,COLUMN(J_A_visits!N:N),0),"")</f>
        <v/>
      </c>
      <c r="R172" s="30">
        <f t="array" ref="R172">IFERROR(VLOOKUP(Visits[[#This Row],[VISIT_ID]],J_A_visits!$A:$O,COLUMN(J_A_visits!N:N),0),"")</f>
        <v/>
      </c>
      <c r="S172" s="30">
        <f>IF(Visits[[#This Row],[VISIT_ID]]="","",COUNTIF(Table3[VISIT_ID],Visits[[#This Row],[VISIT_ID]]))</f>
        <v/>
      </c>
      <c r="T172" s="38">
        <f t="array" ref="T172">IFERROR(TIMEVALUE(MID(VLOOKUP(Visits[[#This Row],[VISIT_ID]],J_A_visits!A:O,COLUMN(J_A_visits!E:E),0),12,8))-(7/24),"")</f>
        <v/>
      </c>
      <c r="U172" s="38">
        <f t="array" ref="U172">IFERROR(
    MOD(TIMEVALUE(MID(VLOOKUP(Visits[[#This Row],[VISIT_ID]],J_A_visits!A:O,COLUMN(J_A_visits!F:F),0),12,8)) - (7/24), 1),
"")</f>
        <v/>
      </c>
      <c r="V172" s="38">
        <f>IF(_xlfn.MINIFS(Table3[CLOCK_IN],Table3[VISIT_ID],Visits[[#This Row],[VISIT_ID]])=0,"",_xlfn.MINIFS(Table3[CLOCK_IN],Table3[VISIT_ID],Visits[[#This Row],[VISIT_ID]]))</f>
        <v/>
      </c>
      <c r="W172" s="38">
        <f>IF(_xlfn.MAXIFS(Table3[CLOCK_OUT],Table3[VISIT_ID],Visits[[#This Row],[VISIT_ID]])=0,"",_xlfn.MAXIFS(Table3[CLOCK_OUT],Table3[VISIT_ID],Visits[[#This Row],[VISIT_ID]]))</f>
        <v/>
      </c>
      <c r="X172" s="20">
        <f>IFERROR((Visits[[#This Row],[SCH_END]]-Visits[[#This Row],[SCH_START]])*24,"")</f>
        <v/>
      </c>
      <c r="Y172" s="20">
        <f>IFERROR((Visits[[#This Row],[ACT_END]]-Visits[[#This Row],[ACT_START]])*24,"")</f>
        <v/>
      </c>
      <c r="Z172" s="37">
        <f>IFERROR(Visits[[#This Row],[INVOICE_PRICE]]*Parameters!$B$2+Parameters!$B$3,"")</f>
        <v/>
      </c>
      <c r="AA172" s="39">
        <f>IFERROR((Parameters!$B$6/Parameters!$C$6)*Visits[[#This Row],[EXP_DURATION]],"")</f>
        <v/>
      </c>
      <c r="AB172" s="39">
        <f>IFERROR((Parameters!$B$6/Parameters!$C$6)*Visits[[#This Row],[ACT_DURATION]],"")</f>
        <v/>
      </c>
      <c r="AC172" s="37">
        <f>IF(Visits[[#This Row],[VISIT_ID]]="","",Parameters!$B$7/Parameters!$C$7)</f>
        <v/>
      </c>
      <c r="AD172" s="38" t="n"/>
      <c r="AE172" s="37">
        <f t="array" ref="AE172">IFERROR(Visits[[#This Row],[EXP_DURATION]]*Table6[Average],"")</f>
        <v/>
      </c>
      <c r="AF172" s="39">
        <f>IFERROR(IF(Visits[[#This Row],[VISIT_ID]]="","",SUMIF(Table3[VISIT_ID],Visits[[#This Row],[VISIT_ID]],Table3[TOTAL_COST])),"")</f>
        <v/>
      </c>
    </row>
    <row r="173">
      <c r="A173" s="30">
        <f>IF(J_A_visits!A173="","",J_A_visits!A173)</f>
        <v/>
      </c>
      <c r="B173" s="30">
        <f t="array" ref="B173">IFERROR(VLOOKUP(Visits[[#This Row],[VISIT_ID]],J_A_visits!A:O,COLUMN(J_A_visits!B:B),0),"")</f>
        <v/>
      </c>
      <c r="C173" s="30">
        <f t="array" ref="C173">IFERROR(VLOOKUP(Visits[[#This Row],[VISIT_ID]],J_A_visits!A:O,COLUMN(J_A_visits!C:C),0),"")</f>
        <v/>
      </c>
      <c r="D173" s="30">
        <f t="array" ref="D173">IFERROR(VLOOKUP(Visits[[#This Row],[VISIT_ID]],J_A_visits!A:O,COLUMN(J_A_visits!D:D),0),"")</f>
        <v/>
      </c>
      <c r="E173" s="6">
        <f t="array" ref="E173">IFERROR(DATEVALUE(LEFT(VLOOKUP(Visits[[#This Row],[VISIT_ID]],J_A_visits!A:O,COLUMN(J_A_visits!E:E),0),10)),"")</f>
        <v/>
      </c>
      <c r="F173" s="6">
        <f>IFERROR(TEXT(Visits[[#This Row],[DATE]],"YYYY-MM"),"")</f>
        <v/>
      </c>
      <c r="G173" s="6">
        <f t="array" ref="G173">IFERROR(VLOOKUP(Visits[[#This Row],[VISIT_ID]],J_A_visits!A:P,COLUMN(J_A_visits!P:P),0),"")</f>
        <v/>
      </c>
      <c r="H173" s="6">
        <f t="array" ref="H173">IFERROR(VLOOKUP(Visits[[#This Row],[VISIT_ID]],J_A_visits!A:Q,COLUMN(J_A_visits!Q:Q),0),"")</f>
        <v/>
      </c>
      <c r="I173" s="30">
        <f t="array" ref="I173">IFERROR(VLOOKUP(Visits[[#This Row],[VISIT_ID]],J_A_visits!$A:$O,COLUMN(J_A_visits!G:G),0),"")</f>
        <v/>
      </c>
      <c r="J173" s="37">
        <f t="array" ref="J173">IFERROR(VLOOKUP(Visits[[#This Row],[VISIT_ID]],J_A_visits!$A:$O,COLUMN(J_A_visits!H:H),0),"")</f>
        <v/>
      </c>
      <c r="K173" s="30">
        <f t="array" ref="K173">IFERROR(VLOOKUP(Visits[[#This Row],[VISIT_ID]],J_A_visits!$A:$O,COLUMN(J_A_visits!I:I),0),"")</f>
        <v/>
      </c>
      <c r="L173" s="37">
        <f t="array" ref="L173">IFERROR(VLOOKUP(Visits[[#This Row],[VISIT_ID]],J_A_visits!$A:$O,COLUMN(J_A_visits!J:J),0),"")</f>
        <v/>
      </c>
      <c r="M173" s="37">
        <f t="array" ref="M173">IFERROR(VLOOKUP(Visits[[#This Row],[VISIT_ID]],J_A_visits!$A:$O,COLUMN(J_A_visits!K:K),0),"")</f>
        <v/>
      </c>
      <c r="N173" s="37">
        <f t="array" ref="N173">IFERROR(VLOOKUP(Visits[[#This Row],[VISIT_ID]],J_A_visits!$A:$O,COLUMN(J_A_visits!L:L),0),"")</f>
        <v/>
      </c>
      <c r="O173" s="37">
        <f t="array" ref="O173">IFERROR(VLOOKUP(Visits[[#This Row],[VISIT_ID]],J_A_visits!$A:$O,COLUMN(J_A_visits!M:M),0),"")</f>
        <v/>
      </c>
      <c r="P173" s="37">
        <f>IFERROR(1-(Visits[[#This Row],[QUOTE_PRICE]]/Visits[[#This Row],[INITIAL_PRICE]]),"")</f>
        <v/>
      </c>
      <c r="Q173" s="36">
        <f t="array" ref="Q173">IFERROR(VLOOKUP(Visits[[#This Row],[VISIT_ID]],J_A_visits!$A:$O,COLUMN(J_A_visits!N:N),0),"")</f>
        <v/>
      </c>
      <c r="R173" s="30">
        <f t="array" ref="R173">IFERROR(VLOOKUP(Visits[[#This Row],[VISIT_ID]],J_A_visits!$A:$O,COLUMN(J_A_visits!N:N),0),"")</f>
        <v/>
      </c>
      <c r="S173" s="30">
        <f>IF(Visits[[#This Row],[VISIT_ID]]="","",COUNTIF(Table3[VISIT_ID],Visits[[#This Row],[VISIT_ID]]))</f>
        <v/>
      </c>
      <c r="T173" s="38">
        <f t="array" ref="T173">IFERROR(TIMEVALUE(MID(VLOOKUP(Visits[[#This Row],[VISIT_ID]],J_A_visits!A:O,COLUMN(J_A_visits!E:E),0),12,8))-(7/24),"")</f>
        <v/>
      </c>
      <c r="U173" s="38">
        <f t="array" ref="U173">IFERROR(
    MOD(TIMEVALUE(MID(VLOOKUP(Visits[[#This Row],[VISIT_ID]],J_A_visits!A:O,COLUMN(J_A_visits!F:F),0),12,8)) - (7/24), 1),
"")</f>
        <v/>
      </c>
      <c r="V173" s="38">
        <f>IF(_xlfn.MINIFS(Table3[CLOCK_IN],Table3[VISIT_ID],Visits[[#This Row],[VISIT_ID]])=0,"",_xlfn.MINIFS(Table3[CLOCK_IN],Table3[VISIT_ID],Visits[[#This Row],[VISIT_ID]]))</f>
        <v/>
      </c>
      <c r="W173" s="38">
        <f>IF(_xlfn.MAXIFS(Table3[CLOCK_OUT],Table3[VISIT_ID],Visits[[#This Row],[VISIT_ID]])=0,"",_xlfn.MAXIFS(Table3[CLOCK_OUT],Table3[VISIT_ID],Visits[[#This Row],[VISIT_ID]]))</f>
        <v/>
      </c>
      <c r="X173" s="20">
        <f>IFERROR((Visits[[#This Row],[SCH_END]]-Visits[[#This Row],[SCH_START]])*24,"")</f>
        <v/>
      </c>
      <c r="Y173" s="20">
        <f>IFERROR((Visits[[#This Row],[ACT_END]]-Visits[[#This Row],[ACT_START]])*24,"")</f>
        <v/>
      </c>
      <c r="Z173" s="37">
        <f>IFERROR(Visits[[#This Row],[INVOICE_PRICE]]*Parameters!$B$2+Parameters!$B$3,"")</f>
        <v/>
      </c>
      <c r="AA173" s="39">
        <f>IFERROR((Parameters!$B$6/Parameters!$C$6)*Visits[[#This Row],[EXP_DURATION]],"")</f>
        <v/>
      </c>
      <c r="AB173" s="39">
        <f>IFERROR((Parameters!$B$6/Parameters!$C$6)*Visits[[#This Row],[ACT_DURATION]],"")</f>
        <v/>
      </c>
      <c r="AC173" s="37">
        <f>IF(Visits[[#This Row],[VISIT_ID]]="","",Parameters!$B$7/Parameters!$C$7)</f>
        <v/>
      </c>
      <c r="AD173" s="38" t="n"/>
      <c r="AE173" s="37">
        <f t="array" ref="AE173">IFERROR(Visits[[#This Row],[EXP_DURATION]]*Table6[Average],"")</f>
        <v/>
      </c>
      <c r="AF173" s="39">
        <f>IFERROR(IF(Visits[[#This Row],[VISIT_ID]]="","",SUMIF(Table3[VISIT_ID],Visits[[#This Row],[VISIT_ID]],Table3[TOTAL_COST])),"")</f>
        <v/>
      </c>
    </row>
    <row r="174">
      <c r="A174" s="30">
        <f>IF(J_A_visits!A174="","",J_A_visits!A174)</f>
        <v/>
      </c>
      <c r="B174" s="30">
        <f t="array" ref="B174">IFERROR(VLOOKUP(Visits[[#This Row],[VISIT_ID]],J_A_visits!A:O,COLUMN(J_A_visits!B:B),0),"")</f>
        <v/>
      </c>
      <c r="C174" s="30">
        <f t="array" ref="C174">IFERROR(VLOOKUP(Visits[[#This Row],[VISIT_ID]],J_A_visits!A:O,COLUMN(J_A_visits!C:C),0),"")</f>
        <v/>
      </c>
      <c r="D174" s="30">
        <f t="array" ref="D174">IFERROR(VLOOKUP(Visits[[#This Row],[VISIT_ID]],J_A_visits!A:O,COLUMN(J_A_visits!D:D),0),"")</f>
        <v/>
      </c>
      <c r="E174" s="6">
        <f t="array" ref="E174">IFERROR(DATEVALUE(LEFT(VLOOKUP(Visits[[#This Row],[VISIT_ID]],J_A_visits!A:O,COLUMN(J_A_visits!E:E),0),10)),"")</f>
        <v/>
      </c>
      <c r="F174" s="6">
        <f>IFERROR(TEXT(Visits[[#This Row],[DATE]],"YYYY-MM"),"")</f>
        <v/>
      </c>
      <c r="G174" s="6">
        <f t="array" ref="G174">IFERROR(VLOOKUP(Visits[[#This Row],[VISIT_ID]],J_A_visits!A:P,COLUMN(J_A_visits!P:P),0),"")</f>
        <v/>
      </c>
      <c r="H174" s="6">
        <f t="array" ref="H174">IFERROR(VLOOKUP(Visits[[#This Row],[VISIT_ID]],J_A_visits!A:Q,COLUMN(J_A_visits!Q:Q),0),"")</f>
        <v/>
      </c>
      <c r="I174" s="30">
        <f t="array" ref="I174">IFERROR(VLOOKUP(Visits[[#This Row],[VISIT_ID]],J_A_visits!$A:$O,COLUMN(J_A_visits!G:G),0),"")</f>
        <v/>
      </c>
      <c r="J174" s="37">
        <f t="array" ref="J174">IFERROR(VLOOKUP(Visits[[#This Row],[VISIT_ID]],J_A_visits!$A:$O,COLUMN(J_A_visits!H:H),0),"")</f>
        <v/>
      </c>
      <c r="K174" s="30">
        <f t="array" ref="K174">IFERROR(VLOOKUP(Visits[[#This Row],[VISIT_ID]],J_A_visits!$A:$O,COLUMN(J_A_visits!I:I),0),"")</f>
        <v/>
      </c>
      <c r="L174" s="37">
        <f t="array" ref="L174">IFERROR(VLOOKUP(Visits[[#This Row],[VISIT_ID]],J_A_visits!$A:$O,COLUMN(J_A_visits!J:J),0),"")</f>
        <v/>
      </c>
      <c r="M174" s="37">
        <f t="array" ref="M174">IFERROR(VLOOKUP(Visits[[#This Row],[VISIT_ID]],J_A_visits!$A:$O,COLUMN(J_A_visits!K:K),0),"")</f>
        <v/>
      </c>
      <c r="N174" s="37">
        <f t="array" ref="N174">IFERROR(VLOOKUP(Visits[[#This Row],[VISIT_ID]],J_A_visits!$A:$O,COLUMN(J_A_visits!L:L),0),"")</f>
        <v/>
      </c>
      <c r="O174" s="37">
        <f t="array" ref="O174">IFERROR(VLOOKUP(Visits[[#This Row],[VISIT_ID]],J_A_visits!$A:$O,COLUMN(J_A_visits!M:M),0),"")</f>
        <v/>
      </c>
      <c r="P174" s="37">
        <f>IFERROR(1-(Visits[[#This Row],[QUOTE_PRICE]]/Visits[[#This Row],[INITIAL_PRICE]]),"")</f>
        <v/>
      </c>
      <c r="Q174" s="36">
        <f t="array" ref="Q174">IFERROR(VLOOKUP(Visits[[#This Row],[VISIT_ID]],J_A_visits!$A:$O,COLUMN(J_A_visits!N:N),0),"")</f>
        <v/>
      </c>
      <c r="R174" s="30">
        <f t="array" ref="R174">IFERROR(VLOOKUP(Visits[[#This Row],[VISIT_ID]],J_A_visits!$A:$O,COLUMN(J_A_visits!N:N),0),"")</f>
        <v/>
      </c>
      <c r="S174" s="30">
        <f>IF(Visits[[#This Row],[VISIT_ID]]="","",COUNTIF(Table3[VISIT_ID],Visits[[#This Row],[VISIT_ID]]))</f>
        <v/>
      </c>
      <c r="T174" s="38">
        <f t="array" ref="T174">IFERROR(TIMEVALUE(MID(VLOOKUP(Visits[[#This Row],[VISIT_ID]],J_A_visits!A:O,COLUMN(J_A_visits!E:E),0),12,8))-(7/24),"")</f>
        <v/>
      </c>
      <c r="U174" s="38">
        <f t="array" ref="U174">IFERROR(
    MOD(TIMEVALUE(MID(VLOOKUP(Visits[[#This Row],[VISIT_ID]],J_A_visits!A:O,COLUMN(J_A_visits!F:F),0),12,8)) - (7/24), 1),
"")</f>
        <v/>
      </c>
      <c r="V174" s="38">
        <f>IF(_xlfn.MINIFS(Table3[CLOCK_IN],Table3[VISIT_ID],Visits[[#This Row],[VISIT_ID]])=0,"",_xlfn.MINIFS(Table3[CLOCK_IN],Table3[VISIT_ID],Visits[[#This Row],[VISIT_ID]]))</f>
        <v/>
      </c>
      <c r="W174" s="38">
        <f>IF(_xlfn.MAXIFS(Table3[CLOCK_OUT],Table3[VISIT_ID],Visits[[#This Row],[VISIT_ID]])=0,"",_xlfn.MAXIFS(Table3[CLOCK_OUT],Table3[VISIT_ID],Visits[[#This Row],[VISIT_ID]]))</f>
        <v/>
      </c>
      <c r="X174" s="20">
        <f>IFERROR((Visits[[#This Row],[SCH_END]]-Visits[[#This Row],[SCH_START]])*24,"")</f>
        <v/>
      </c>
      <c r="Y174" s="20">
        <f>IFERROR((Visits[[#This Row],[ACT_END]]-Visits[[#This Row],[ACT_START]])*24,"")</f>
        <v/>
      </c>
      <c r="Z174" s="37">
        <f>IFERROR(Visits[[#This Row],[INVOICE_PRICE]]*Parameters!$B$2+Parameters!$B$3,"")</f>
        <v/>
      </c>
      <c r="AA174" s="39">
        <f>IFERROR((Parameters!$B$6/Parameters!$C$6)*Visits[[#This Row],[EXP_DURATION]],"")</f>
        <v/>
      </c>
      <c r="AB174" s="39">
        <f>IFERROR((Parameters!$B$6/Parameters!$C$6)*Visits[[#This Row],[ACT_DURATION]],"")</f>
        <v/>
      </c>
      <c r="AC174" s="37">
        <f>IF(Visits[[#This Row],[VISIT_ID]]="","",Parameters!$B$7/Parameters!$C$7)</f>
        <v/>
      </c>
      <c r="AD174" s="38" t="n"/>
      <c r="AE174" s="37">
        <f t="array" ref="AE174">IFERROR(Visits[[#This Row],[EXP_DURATION]]*Table6[Average],"")</f>
        <v/>
      </c>
      <c r="AF174" s="39">
        <f>IFERROR(IF(Visits[[#This Row],[VISIT_ID]]="","",SUMIF(Table3[VISIT_ID],Visits[[#This Row],[VISIT_ID]],Table3[TOTAL_COST])),"")</f>
        <v/>
      </c>
    </row>
    <row r="175">
      <c r="A175" s="30">
        <f>IF(J_A_visits!A175="","",J_A_visits!A175)</f>
        <v/>
      </c>
      <c r="B175" s="30">
        <f t="array" ref="B175">IFERROR(VLOOKUP(Visits[[#This Row],[VISIT_ID]],J_A_visits!A:O,COLUMN(J_A_visits!B:B),0),"")</f>
        <v/>
      </c>
      <c r="C175" s="30">
        <f t="array" ref="C175">IFERROR(VLOOKUP(Visits[[#This Row],[VISIT_ID]],J_A_visits!A:O,COLUMN(J_A_visits!C:C),0),"")</f>
        <v/>
      </c>
      <c r="D175" s="30">
        <f t="array" ref="D175">IFERROR(VLOOKUP(Visits[[#This Row],[VISIT_ID]],J_A_visits!A:O,COLUMN(J_A_visits!D:D),0),"")</f>
        <v/>
      </c>
      <c r="E175" s="6">
        <f t="array" ref="E175">IFERROR(DATEVALUE(LEFT(VLOOKUP(Visits[[#This Row],[VISIT_ID]],J_A_visits!A:O,COLUMN(J_A_visits!E:E),0),10)),"")</f>
        <v/>
      </c>
      <c r="F175" s="6">
        <f>IFERROR(TEXT(Visits[[#This Row],[DATE]],"YYYY-MM"),"")</f>
        <v/>
      </c>
      <c r="G175" s="6">
        <f t="array" ref="G175">IFERROR(VLOOKUP(Visits[[#This Row],[VISIT_ID]],J_A_visits!A:P,COLUMN(J_A_visits!P:P),0),"")</f>
        <v/>
      </c>
      <c r="H175" s="6">
        <f t="array" ref="H175">IFERROR(VLOOKUP(Visits[[#This Row],[VISIT_ID]],J_A_visits!A:Q,COLUMN(J_A_visits!Q:Q),0),"")</f>
        <v/>
      </c>
      <c r="I175" s="30">
        <f t="array" ref="I175">IFERROR(VLOOKUP(Visits[[#This Row],[VISIT_ID]],J_A_visits!$A:$O,COLUMN(J_A_visits!G:G),0),"")</f>
        <v/>
      </c>
      <c r="J175" s="37">
        <f t="array" ref="J175">IFERROR(VLOOKUP(Visits[[#This Row],[VISIT_ID]],J_A_visits!$A:$O,COLUMN(J_A_visits!H:H),0),"")</f>
        <v/>
      </c>
      <c r="K175" s="30">
        <f t="array" ref="K175">IFERROR(VLOOKUP(Visits[[#This Row],[VISIT_ID]],J_A_visits!$A:$O,COLUMN(J_A_visits!I:I),0),"")</f>
        <v/>
      </c>
      <c r="L175" s="37">
        <f t="array" ref="L175">IFERROR(VLOOKUP(Visits[[#This Row],[VISIT_ID]],J_A_visits!$A:$O,COLUMN(J_A_visits!J:J),0),"")</f>
        <v/>
      </c>
      <c r="M175" s="37">
        <f t="array" ref="M175">IFERROR(VLOOKUP(Visits[[#This Row],[VISIT_ID]],J_A_visits!$A:$O,COLUMN(J_A_visits!K:K),0),"")</f>
        <v/>
      </c>
      <c r="N175" s="37">
        <f t="array" ref="N175">IFERROR(VLOOKUP(Visits[[#This Row],[VISIT_ID]],J_A_visits!$A:$O,COLUMN(J_A_visits!L:L),0),"")</f>
        <v/>
      </c>
      <c r="O175" s="37">
        <f t="array" ref="O175">IFERROR(VLOOKUP(Visits[[#This Row],[VISIT_ID]],J_A_visits!$A:$O,COLUMN(J_A_visits!M:M),0),"")</f>
        <v/>
      </c>
      <c r="P175" s="37">
        <f>IFERROR(1-(Visits[[#This Row],[QUOTE_PRICE]]/Visits[[#This Row],[INITIAL_PRICE]]),"")</f>
        <v/>
      </c>
      <c r="Q175" s="36">
        <f t="array" ref="Q175">IFERROR(VLOOKUP(Visits[[#This Row],[VISIT_ID]],J_A_visits!$A:$O,COLUMN(J_A_visits!N:N),0),"")</f>
        <v/>
      </c>
      <c r="R175" s="30">
        <f t="array" ref="R175">IFERROR(VLOOKUP(Visits[[#This Row],[VISIT_ID]],J_A_visits!$A:$O,COLUMN(J_A_visits!N:N),0),"")</f>
        <v/>
      </c>
      <c r="S175" s="30">
        <f>IF(Visits[[#This Row],[VISIT_ID]]="","",COUNTIF(Table3[VISIT_ID],Visits[[#This Row],[VISIT_ID]]))</f>
        <v/>
      </c>
      <c r="T175" s="38">
        <f t="array" ref="T175">IFERROR(TIMEVALUE(MID(VLOOKUP(Visits[[#This Row],[VISIT_ID]],J_A_visits!A:O,COLUMN(J_A_visits!E:E),0),12,8))-(7/24),"")</f>
        <v/>
      </c>
      <c r="U175" s="38">
        <f t="array" ref="U175">IFERROR(
    MOD(TIMEVALUE(MID(VLOOKUP(Visits[[#This Row],[VISIT_ID]],J_A_visits!A:O,COLUMN(J_A_visits!F:F),0),12,8)) - (7/24), 1),
"")</f>
        <v/>
      </c>
      <c r="V175" s="38">
        <f>IF(_xlfn.MINIFS(Table3[CLOCK_IN],Table3[VISIT_ID],Visits[[#This Row],[VISIT_ID]])=0,"",_xlfn.MINIFS(Table3[CLOCK_IN],Table3[VISIT_ID],Visits[[#This Row],[VISIT_ID]]))</f>
        <v/>
      </c>
      <c r="W175" s="38">
        <f>IF(_xlfn.MAXIFS(Table3[CLOCK_OUT],Table3[VISIT_ID],Visits[[#This Row],[VISIT_ID]])=0,"",_xlfn.MAXIFS(Table3[CLOCK_OUT],Table3[VISIT_ID],Visits[[#This Row],[VISIT_ID]]))</f>
        <v/>
      </c>
      <c r="X175" s="20">
        <f>IFERROR((Visits[[#This Row],[SCH_END]]-Visits[[#This Row],[SCH_START]])*24,"")</f>
        <v/>
      </c>
      <c r="Y175" s="20">
        <f>IFERROR((Visits[[#This Row],[ACT_END]]-Visits[[#This Row],[ACT_START]])*24,"")</f>
        <v/>
      </c>
      <c r="Z175" s="37">
        <f>IFERROR(Visits[[#This Row],[INVOICE_PRICE]]*Parameters!$B$2+Parameters!$B$3,"")</f>
        <v/>
      </c>
      <c r="AA175" s="39">
        <f>IFERROR((Parameters!$B$6/Parameters!$C$6)*Visits[[#This Row],[EXP_DURATION]],"")</f>
        <v/>
      </c>
      <c r="AB175" s="39">
        <f>IFERROR((Parameters!$B$6/Parameters!$C$6)*Visits[[#This Row],[ACT_DURATION]],"")</f>
        <v/>
      </c>
      <c r="AC175" s="37">
        <f>IF(Visits[[#This Row],[VISIT_ID]]="","",Parameters!$B$7/Parameters!$C$7)</f>
        <v/>
      </c>
      <c r="AD175" s="38" t="n"/>
      <c r="AE175" s="37">
        <f t="array" ref="AE175">IFERROR(Visits[[#This Row],[EXP_DURATION]]*Table6[Average],"")</f>
        <v/>
      </c>
      <c r="AF175" s="39">
        <f>IFERROR(IF(Visits[[#This Row],[VISIT_ID]]="","",SUMIF(Table3[VISIT_ID],Visits[[#This Row],[VISIT_ID]],Table3[TOTAL_COST])),"")</f>
        <v/>
      </c>
    </row>
    <row r="176">
      <c r="A176" s="30">
        <f>IF(J_A_visits!A176="","",J_A_visits!A176)</f>
        <v/>
      </c>
      <c r="B176" s="30">
        <f t="array" ref="B176">IFERROR(VLOOKUP(Visits[[#This Row],[VISIT_ID]],J_A_visits!A:O,COLUMN(J_A_visits!B:B),0),"")</f>
        <v/>
      </c>
      <c r="C176" s="30">
        <f t="array" ref="C176">IFERROR(VLOOKUP(Visits[[#This Row],[VISIT_ID]],J_A_visits!A:O,COLUMN(J_A_visits!C:C),0),"")</f>
        <v/>
      </c>
      <c r="D176" s="30">
        <f t="array" ref="D176">IFERROR(VLOOKUP(Visits[[#This Row],[VISIT_ID]],J_A_visits!A:O,COLUMN(J_A_visits!D:D),0),"")</f>
        <v/>
      </c>
      <c r="E176" s="6">
        <f t="array" ref="E176">IFERROR(DATEVALUE(LEFT(VLOOKUP(Visits[[#This Row],[VISIT_ID]],J_A_visits!A:O,COLUMN(J_A_visits!E:E),0),10)),"")</f>
        <v/>
      </c>
      <c r="F176" s="6">
        <f>IFERROR(TEXT(Visits[[#This Row],[DATE]],"YYYY-MM"),"")</f>
        <v/>
      </c>
      <c r="G176" s="6">
        <f t="array" ref="G176">IFERROR(VLOOKUP(Visits[[#This Row],[VISIT_ID]],J_A_visits!A:P,COLUMN(J_A_visits!P:P),0),"")</f>
        <v/>
      </c>
      <c r="H176" s="6">
        <f t="array" ref="H176">IFERROR(VLOOKUP(Visits[[#This Row],[VISIT_ID]],J_A_visits!A:Q,COLUMN(J_A_visits!Q:Q),0),"")</f>
        <v/>
      </c>
      <c r="I176" s="30">
        <f t="array" ref="I176">IFERROR(VLOOKUP(Visits[[#This Row],[VISIT_ID]],J_A_visits!$A:$O,COLUMN(J_A_visits!G:G),0),"")</f>
        <v/>
      </c>
      <c r="J176" s="37">
        <f t="array" ref="J176">IFERROR(VLOOKUP(Visits[[#This Row],[VISIT_ID]],J_A_visits!$A:$O,COLUMN(J_A_visits!H:H),0),"")</f>
        <v/>
      </c>
      <c r="K176" s="30">
        <f t="array" ref="K176">IFERROR(VLOOKUP(Visits[[#This Row],[VISIT_ID]],J_A_visits!$A:$O,COLUMN(J_A_visits!I:I),0),"")</f>
        <v/>
      </c>
      <c r="L176" s="37">
        <f t="array" ref="L176">IFERROR(VLOOKUP(Visits[[#This Row],[VISIT_ID]],J_A_visits!$A:$O,COLUMN(J_A_visits!J:J),0),"")</f>
        <v/>
      </c>
      <c r="M176" s="37">
        <f t="array" ref="M176">IFERROR(VLOOKUP(Visits[[#This Row],[VISIT_ID]],J_A_visits!$A:$O,COLUMN(J_A_visits!K:K),0),"")</f>
        <v/>
      </c>
      <c r="N176" s="37">
        <f t="array" ref="N176">IFERROR(VLOOKUP(Visits[[#This Row],[VISIT_ID]],J_A_visits!$A:$O,COLUMN(J_A_visits!L:L),0),"")</f>
        <v/>
      </c>
      <c r="O176" s="37">
        <f t="array" ref="O176">IFERROR(VLOOKUP(Visits[[#This Row],[VISIT_ID]],J_A_visits!$A:$O,COLUMN(J_A_visits!M:M),0),"")</f>
        <v/>
      </c>
      <c r="P176" s="37">
        <f>IFERROR(1-(Visits[[#This Row],[QUOTE_PRICE]]/Visits[[#This Row],[INITIAL_PRICE]]),"")</f>
        <v/>
      </c>
      <c r="Q176" s="36">
        <f t="array" ref="Q176">IFERROR(VLOOKUP(Visits[[#This Row],[VISIT_ID]],J_A_visits!$A:$O,COLUMN(J_A_visits!N:N),0),"")</f>
        <v/>
      </c>
      <c r="R176" s="30">
        <f t="array" ref="R176">IFERROR(VLOOKUP(Visits[[#This Row],[VISIT_ID]],J_A_visits!$A:$O,COLUMN(J_A_visits!N:N),0),"")</f>
        <v/>
      </c>
      <c r="S176" s="30">
        <f>IF(Visits[[#This Row],[VISIT_ID]]="","",COUNTIF(Table3[VISIT_ID],Visits[[#This Row],[VISIT_ID]]))</f>
        <v/>
      </c>
      <c r="T176" s="38">
        <f t="array" ref="T176">IFERROR(TIMEVALUE(MID(VLOOKUP(Visits[[#This Row],[VISIT_ID]],J_A_visits!A:O,COLUMN(J_A_visits!E:E),0),12,8))-(7/24),"")</f>
        <v/>
      </c>
      <c r="U176" s="38">
        <f t="array" ref="U176">IFERROR(
    MOD(TIMEVALUE(MID(VLOOKUP(Visits[[#This Row],[VISIT_ID]],J_A_visits!A:O,COLUMN(J_A_visits!F:F),0),12,8)) - (7/24), 1),
"")</f>
        <v/>
      </c>
      <c r="V176" s="38">
        <f>IF(_xlfn.MINIFS(Table3[CLOCK_IN],Table3[VISIT_ID],Visits[[#This Row],[VISIT_ID]])=0,"",_xlfn.MINIFS(Table3[CLOCK_IN],Table3[VISIT_ID],Visits[[#This Row],[VISIT_ID]]))</f>
        <v/>
      </c>
      <c r="W176" s="38">
        <f>IF(_xlfn.MAXIFS(Table3[CLOCK_OUT],Table3[VISIT_ID],Visits[[#This Row],[VISIT_ID]])=0,"",_xlfn.MAXIFS(Table3[CLOCK_OUT],Table3[VISIT_ID],Visits[[#This Row],[VISIT_ID]]))</f>
        <v/>
      </c>
      <c r="X176" s="20">
        <f>IFERROR((Visits[[#This Row],[SCH_END]]-Visits[[#This Row],[SCH_START]])*24,"")</f>
        <v/>
      </c>
      <c r="Y176" s="20">
        <f>IFERROR((Visits[[#This Row],[ACT_END]]-Visits[[#This Row],[ACT_START]])*24,"")</f>
        <v/>
      </c>
      <c r="Z176" s="37">
        <f>IFERROR(Visits[[#This Row],[INVOICE_PRICE]]*Parameters!$B$2+Parameters!$B$3,"")</f>
        <v/>
      </c>
      <c r="AA176" s="39">
        <f>IFERROR((Parameters!$B$6/Parameters!$C$6)*Visits[[#This Row],[EXP_DURATION]],"")</f>
        <v/>
      </c>
      <c r="AB176" s="39">
        <f>IFERROR((Parameters!$B$6/Parameters!$C$6)*Visits[[#This Row],[ACT_DURATION]],"")</f>
        <v/>
      </c>
      <c r="AC176" s="37">
        <f>IF(Visits[[#This Row],[VISIT_ID]]="","",Parameters!$B$7/Parameters!$C$7)</f>
        <v/>
      </c>
      <c r="AD176" s="38" t="n"/>
      <c r="AE176" s="37">
        <f t="array" ref="AE176">IFERROR(Visits[[#This Row],[EXP_DURATION]]*Table6[Average],"")</f>
        <v/>
      </c>
      <c r="AF176" s="39">
        <f>IFERROR(IF(Visits[[#This Row],[VISIT_ID]]="","",SUMIF(Table3[VISIT_ID],Visits[[#This Row],[VISIT_ID]],Table3[TOTAL_COST])),"")</f>
        <v/>
      </c>
    </row>
    <row r="177">
      <c r="A177" s="30">
        <f>IF(J_A_visits!A177="","",J_A_visits!A177)</f>
        <v/>
      </c>
      <c r="B177" s="30">
        <f t="array" ref="B177">IFERROR(VLOOKUP(Visits[[#This Row],[VISIT_ID]],J_A_visits!A:O,COLUMN(J_A_visits!B:B),0),"")</f>
        <v/>
      </c>
      <c r="C177" s="30">
        <f t="array" ref="C177">IFERROR(VLOOKUP(Visits[[#This Row],[VISIT_ID]],J_A_visits!A:O,COLUMN(J_A_visits!C:C),0),"")</f>
        <v/>
      </c>
      <c r="D177" s="30">
        <f t="array" ref="D177">IFERROR(VLOOKUP(Visits[[#This Row],[VISIT_ID]],J_A_visits!A:O,COLUMN(J_A_visits!D:D),0),"")</f>
        <v/>
      </c>
      <c r="E177" s="6">
        <f t="array" ref="E177">IFERROR(DATEVALUE(LEFT(VLOOKUP(Visits[[#This Row],[VISIT_ID]],J_A_visits!A:O,COLUMN(J_A_visits!E:E),0),10)),"")</f>
        <v/>
      </c>
      <c r="F177" s="6">
        <f>IFERROR(TEXT(Visits[[#This Row],[DATE]],"YYYY-MM"),"")</f>
        <v/>
      </c>
      <c r="G177" s="6">
        <f t="array" ref="G177">IFERROR(VLOOKUP(Visits[[#This Row],[VISIT_ID]],J_A_visits!A:P,COLUMN(J_A_visits!P:P),0),"")</f>
        <v/>
      </c>
      <c r="H177" s="6">
        <f t="array" ref="H177">IFERROR(VLOOKUP(Visits[[#This Row],[VISIT_ID]],J_A_visits!A:Q,COLUMN(J_A_visits!Q:Q),0),"")</f>
        <v/>
      </c>
      <c r="I177" s="30">
        <f t="array" ref="I177">IFERROR(VLOOKUP(Visits[[#This Row],[VISIT_ID]],J_A_visits!$A:$O,COLUMN(J_A_visits!G:G),0),"")</f>
        <v/>
      </c>
      <c r="J177" s="37">
        <f t="array" ref="J177">IFERROR(VLOOKUP(Visits[[#This Row],[VISIT_ID]],J_A_visits!$A:$O,COLUMN(J_A_visits!H:H),0),"")</f>
        <v/>
      </c>
      <c r="K177" s="30">
        <f t="array" ref="K177">IFERROR(VLOOKUP(Visits[[#This Row],[VISIT_ID]],J_A_visits!$A:$O,COLUMN(J_A_visits!I:I),0),"")</f>
        <v/>
      </c>
      <c r="L177" s="37">
        <f t="array" ref="L177">IFERROR(VLOOKUP(Visits[[#This Row],[VISIT_ID]],J_A_visits!$A:$O,COLUMN(J_A_visits!J:J),0),"")</f>
        <v/>
      </c>
      <c r="M177" s="37">
        <f t="array" ref="M177">IFERROR(VLOOKUP(Visits[[#This Row],[VISIT_ID]],J_A_visits!$A:$O,COLUMN(J_A_visits!K:K),0),"")</f>
        <v/>
      </c>
      <c r="N177" s="37">
        <f t="array" ref="N177">IFERROR(VLOOKUP(Visits[[#This Row],[VISIT_ID]],J_A_visits!$A:$O,COLUMN(J_A_visits!L:L),0),"")</f>
        <v/>
      </c>
      <c r="O177" s="37">
        <f t="array" ref="O177">IFERROR(VLOOKUP(Visits[[#This Row],[VISIT_ID]],J_A_visits!$A:$O,COLUMN(J_A_visits!M:M),0),"")</f>
        <v/>
      </c>
      <c r="P177" s="37">
        <f>IFERROR(1-(Visits[[#This Row],[QUOTE_PRICE]]/Visits[[#This Row],[INITIAL_PRICE]]),"")</f>
        <v/>
      </c>
      <c r="Q177" s="36">
        <f t="array" ref="Q177">IFERROR(VLOOKUP(Visits[[#This Row],[VISIT_ID]],J_A_visits!$A:$O,COLUMN(J_A_visits!N:N),0),"")</f>
        <v/>
      </c>
      <c r="R177" s="30">
        <f t="array" ref="R177">IFERROR(VLOOKUP(Visits[[#This Row],[VISIT_ID]],J_A_visits!$A:$O,COLUMN(J_A_visits!N:N),0),"")</f>
        <v/>
      </c>
      <c r="S177" s="30">
        <f>IF(Visits[[#This Row],[VISIT_ID]]="","",COUNTIF(Table3[VISIT_ID],Visits[[#This Row],[VISIT_ID]]))</f>
        <v/>
      </c>
      <c r="T177" s="38">
        <f t="array" ref="T177">IFERROR(TIMEVALUE(MID(VLOOKUP(Visits[[#This Row],[VISIT_ID]],J_A_visits!A:O,COLUMN(J_A_visits!E:E),0),12,8))-(7/24),"")</f>
        <v/>
      </c>
      <c r="U177" s="38">
        <f t="array" ref="U177">IFERROR(
    MOD(TIMEVALUE(MID(VLOOKUP(Visits[[#This Row],[VISIT_ID]],J_A_visits!A:O,COLUMN(J_A_visits!F:F),0),12,8)) - (7/24), 1),
"")</f>
        <v/>
      </c>
      <c r="V177" s="38">
        <f>IF(_xlfn.MINIFS(Table3[CLOCK_IN],Table3[VISIT_ID],Visits[[#This Row],[VISIT_ID]])=0,"",_xlfn.MINIFS(Table3[CLOCK_IN],Table3[VISIT_ID],Visits[[#This Row],[VISIT_ID]]))</f>
        <v/>
      </c>
      <c r="W177" s="38">
        <f>IF(_xlfn.MAXIFS(Table3[CLOCK_OUT],Table3[VISIT_ID],Visits[[#This Row],[VISIT_ID]])=0,"",_xlfn.MAXIFS(Table3[CLOCK_OUT],Table3[VISIT_ID],Visits[[#This Row],[VISIT_ID]]))</f>
        <v/>
      </c>
      <c r="X177" s="20">
        <f>IFERROR((Visits[[#This Row],[SCH_END]]-Visits[[#This Row],[SCH_START]])*24,"")</f>
        <v/>
      </c>
      <c r="Y177" s="20">
        <f>IFERROR((Visits[[#This Row],[ACT_END]]-Visits[[#This Row],[ACT_START]])*24,"")</f>
        <v/>
      </c>
      <c r="Z177" s="37">
        <f>IFERROR(Visits[[#This Row],[INVOICE_PRICE]]*Parameters!$B$2+Parameters!$B$3,"")</f>
        <v/>
      </c>
      <c r="AA177" s="39">
        <f>IFERROR((Parameters!$B$6/Parameters!$C$6)*Visits[[#This Row],[EXP_DURATION]],"")</f>
        <v/>
      </c>
      <c r="AB177" s="39">
        <f>IFERROR((Parameters!$B$6/Parameters!$C$6)*Visits[[#This Row],[ACT_DURATION]],"")</f>
        <v/>
      </c>
      <c r="AC177" s="37">
        <f>IF(Visits[[#This Row],[VISIT_ID]]="","",Parameters!$B$7/Parameters!$C$7)</f>
        <v/>
      </c>
      <c r="AD177" s="38" t="n"/>
      <c r="AE177" s="37">
        <f t="array" ref="AE177">IFERROR(Visits[[#This Row],[EXP_DURATION]]*Table6[Average],"")</f>
        <v/>
      </c>
      <c r="AF177" s="39">
        <f>IFERROR(IF(Visits[[#This Row],[VISIT_ID]]="","",SUMIF(Table3[VISIT_ID],Visits[[#This Row],[VISIT_ID]],Table3[TOTAL_COST])),"")</f>
        <v/>
      </c>
    </row>
    <row r="178">
      <c r="A178" s="30">
        <f>IF(J_A_visits!A178="","",J_A_visits!A178)</f>
        <v/>
      </c>
      <c r="B178" s="30">
        <f t="array" ref="B178">IFERROR(VLOOKUP(Visits[[#This Row],[VISIT_ID]],J_A_visits!A:O,COLUMN(J_A_visits!B:B),0),"")</f>
        <v/>
      </c>
      <c r="C178" s="30">
        <f t="array" ref="C178">IFERROR(VLOOKUP(Visits[[#This Row],[VISIT_ID]],J_A_visits!A:O,COLUMN(J_A_visits!C:C),0),"")</f>
        <v/>
      </c>
      <c r="D178" s="30">
        <f t="array" ref="D178">IFERROR(VLOOKUP(Visits[[#This Row],[VISIT_ID]],J_A_visits!A:O,COLUMN(J_A_visits!D:D),0),"")</f>
        <v/>
      </c>
      <c r="E178" s="6">
        <f t="array" ref="E178">IFERROR(DATEVALUE(LEFT(VLOOKUP(Visits[[#This Row],[VISIT_ID]],J_A_visits!A:O,COLUMN(J_A_visits!E:E),0),10)),"")</f>
        <v/>
      </c>
      <c r="F178" s="6">
        <f>IFERROR(TEXT(Visits[[#This Row],[DATE]],"YYYY-MM"),"")</f>
        <v/>
      </c>
      <c r="G178" s="6">
        <f t="array" ref="G178">IFERROR(VLOOKUP(Visits[[#This Row],[VISIT_ID]],J_A_visits!A:P,COLUMN(J_A_visits!P:P),0),"")</f>
        <v/>
      </c>
      <c r="H178" s="6">
        <f t="array" ref="H178">IFERROR(VLOOKUP(Visits[[#This Row],[VISIT_ID]],J_A_visits!A:Q,COLUMN(J_A_visits!Q:Q),0),"")</f>
        <v/>
      </c>
      <c r="I178" s="30">
        <f t="array" ref="I178">IFERROR(VLOOKUP(Visits[[#This Row],[VISIT_ID]],J_A_visits!$A:$O,COLUMN(J_A_visits!G:G),0),"")</f>
        <v/>
      </c>
      <c r="J178" s="37">
        <f t="array" ref="J178">IFERROR(VLOOKUP(Visits[[#This Row],[VISIT_ID]],J_A_visits!$A:$O,COLUMN(J_A_visits!H:H),0),"")</f>
        <v/>
      </c>
      <c r="K178" s="30">
        <f t="array" ref="K178">IFERROR(VLOOKUP(Visits[[#This Row],[VISIT_ID]],J_A_visits!$A:$O,COLUMN(J_A_visits!I:I),0),"")</f>
        <v/>
      </c>
      <c r="L178" s="37">
        <f t="array" ref="L178">IFERROR(VLOOKUP(Visits[[#This Row],[VISIT_ID]],J_A_visits!$A:$O,COLUMN(J_A_visits!J:J),0),"")</f>
        <v/>
      </c>
      <c r="M178" s="37">
        <f t="array" ref="M178">IFERROR(VLOOKUP(Visits[[#This Row],[VISIT_ID]],J_A_visits!$A:$O,COLUMN(J_A_visits!K:K),0),"")</f>
        <v/>
      </c>
      <c r="N178" s="37">
        <f t="array" ref="N178">IFERROR(VLOOKUP(Visits[[#This Row],[VISIT_ID]],J_A_visits!$A:$O,COLUMN(J_A_visits!L:L),0),"")</f>
        <v/>
      </c>
      <c r="O178" s="37">
        <f t="array" ref="O178">IFERROR(VLOOKUP(Visits[[#This Row],[VISIT_ID]],J_A_visits!$A:$O,COLUMN(J_A_visits!M:M),0),"")</f>
        <v/>
      </c>
      <c r="P178" s="37">
        <f>IFERROR(1-(Visits[[#This Row],[QUOTE_PRICE]]/Visits[[#This Row],[INITIAL_PRICE]]),"")</f>
        <v/>
      </c>
      <c r="Q178" s="36">
        <f t="array" ref="Q178">IFERROR(VLOOKUP(Visits[[#This Row],[VISIT_ID]],J_A_visits!$A:$O,COLUMN(J_A_visits!N:N),0),"")</f>
        <v/>
      </c>
      <c r="R178" s="30">
        <f t="array" ref="R178">IFERROR(VLOOKUP(Visits[[#This Row],[VISIT_ID]],J_A_visits!$A:$O,COLUMN(J_A_visits!N:N),0),"")</f>
        <v/>
      </c>
      <c r="S178" s="30">
        <f>IF(Visits[[#This Row],[VISIT_ID]]="","",COUNTIF(Table3[VISIT_ID],Visits[[#This Row],[VISIT_ID]]))</f>
        <v/>
      </c>
      <c r="T178" s="38">
        <f t="array" ref="T178">IFERROR(TIMEVALUE(MID(VLOOKUP(Visits[[#This Row],[VISIT_ID]],J_A_visits!A:O,COLUMN(J_A_visits!E:E),0),12,8))-(7/24),"")</f>
        <v/>
      </c>
      <c r="U178" s="38">
        <f t="array" ref="U178">IFERROR(
    MOD(TIMEVALUE(MID(VLOOKUP(Visits[[#This Row],[VISIT_ID]],J_A_visits!A:O,COLUMN(J_A_visits!F:F),0),12,8)) - (7/24), 1),
"")</f>
        <v/>
      </c>
      <c r="V178" s="38">
        <f>IF(_xlfn.MINIFS(Table3[CLOCK_IN],Table3[VISIT_ID],Visits[[#This Row],[VISIT_ID]])=0,"",_xlfn.MINIFS(Table3[CLOCK_IN],Table3[VISIT_ID],Visits[[#This Row],[VISIT_ID]]))</f>
        <v/>
      </c>
      <c r="W178" s="38">
        <f>IF(_xlfn.MAXIFS(Table3[CLOCK_OUT],Table3[VISIT_ID],Visits[[#This Row],[VISIT_ID]])=0,"",_xlfn.MAXIFS(Table3[CLOCK_OUT],Table3[VISIT_ID],Visits[[#This Row],[VISIT_ID]]))</f>
        <v/>
      </c>
      <c r="X178" s="20">
        <f>IFERROR((Visits[[#This Row],[SCH_END]]-Visits[[#This Row],[SCH_START]])*24,"")</f>
        <v/>
      </c>
      <c r="Y178" s="20">
        <f>IFERROR((Visits[[#This Row],[ACT_END]]-Visits[[#This Row],[ACT_START]])*24,"")</f>
        <v/>
      </c>
      <c r="Z178" s="37">
        <f>IFERROR(Visits[[#This Row],[INVOICE_PRICE]]*Parameters!$B$2+Parameters!$B$3,"")</f>
        <v/>
      </c>
      <c r="AA178" s="39">
        <f>IFERROR((Parameters!$B$6/Parameters!$C$6)*Visits[[#This Row],[EXP_DURATION]],"")</f>
        <v/>
      </c>
      <c r="AB178" s="39">
        <f>IFERROR((Parameters!$B$6/Parameters!$C$6)*Visits[[#This Row],[ACT_DURATION]],"")</f>
        <v/>
      </c>
      <c r="AC178" s="37">
        <f>IF(Visits[[#This Row],[VISIT_ID]]="","",Parameters!$B$7/Parameters!$C$7)</f>
        <v/>
      </c>
      <c r="AD178" s="38" t="n"/>
      <c r="AE178" s="37">
        <f t="array" ref="AE178">IFERROR(Visits[[#This Row],[EXP_DURATION]]*Table6[Average],"")</f>
        <v/>
      </c>
      <c r="AF178" s="39">
        <f>IFERROR(IF(Visits[[#This Row],[VISIT_ID]]="","",SUMIF(Table3[VISIT_ID],Visits[[#This Row],[VISIT_ID]],Table3[TOTAL_COST])),"")</f>
        <v/>
      </c>
    </row>
    <row r="179">
      <c r="A179" s="30">
        <f>IF(J_A_visits!A179="","",J_A_visits!A179)</f>
        <v/>
      </c>
      <c r="B179" s="30">
        <f t="array" ref="B179">IFERROR(VLOOKUP(Visits[[#This Row],[VISIT_ID]],J_A_visits!A:O,COLUMN(J_A_visits!B:B),0),"")</f>
        <v/>
      </c>
      <c r="C179" s="30">
        <f t="array" ref="C179">IFERROR(VLOOKUP(Visits[[#This Row],[VISIT_ID]],J_A_visits!A:O,COLUMN(J_A_visits!C:C),0),"")</f>
        <v/>
      </c>
      <c r="D179" s="30">
        <f t="array" ref="D179">IFERROR(VLOOKUP(Visits[[#This Row],[VISIT_ID]],J_A_visits!A:O,COLUMN(J_A_visits!D:D),0),"")</f>
        <v/>
      </c>
      <c r="E179" s="6">
        <f t="array" ref="E179">IFERROR(DATEVALUE(LEFT(VLOOKUP(Visits[[#This Row],[VISIT_ID]],J_A_visits!A:O,COLUMN(J_A_visits!E:E),0),10)),"")</f>
        <v/>
      </c>
      <c r="F179" s="6">
        <f>IFERROR(TEXT(Visits[[#This Row],[DATE]],"YYYY-MM"),"")</f>
        <v/>
      </c>
      <c r="G179" s="6">
        <f t="array" ref="G179">IFERROR(VLOOKUP(Visits[[#This Row],[VISIT_ID]],J_A_visits!A:P,COLUMN(J_A_visits!P:P),0),"")</f>
        <v/>
      </c>
      <c r="H179" s="6">
        <f t="array" ref="H179">IFERROR(VLOOKUP(Visits[[#This Row],[VISIT_ID]],J_A_visits!A:Q,COLUMN(J_A_visits!Q:Q),0),"")</f>
        <v/>
      </c>
      <c r="I179" s="30">
        <f t="array" ref="I179">IFERROR(VLOOKUP(Visits[[#This Row],[VISIT_ID]],J_A_visits!$A:$O,COLUMN(J_A_visits!G:G),0),"")</f>
        <v/>
      </c>
      <c r="J179" s="37">
        <f t="array" ref="J179">IFERROR(VLOOKUP(Visits[[#This Row],[VISIT_ID]],J_A_visits!$A:$O,COLUMN(J_A_visits!H:H),0),"")</f>
        <v/>
      </c>
      <c r="K179" s="30">
        <f t="array" ref="K179">IFERROR(VLOOKUP(Visits[[#This Row],[VISIT_ID]],J_A_visits!$A:$O,COLUMN(J_A_visits!I:I),0),"")</f>
        <v/>
      </c>
      <c r="L179" s="37">
        <f t="array" ref="L179">IFERROR(VLOOKUP(Visits[[#This Row],[VISIT_ID]],J_A_visits!$A:$O,COLUMN(J_A_visits!J:J),0),"")</f>
        <v/>
      </c>
      <c r="M179" s="37">
        <f t="array" ref="M179">IFERROR(VLOOKUP(Visits[[#This Row],[VISIT_ID]],J_A_visits!$A:$O,COLUMN(J_A_visits!K:K),0),"")</f>
        <v/>
      </c>
      <c r="N179" s="37">
        <f t="array" ref="N179">IFERROR(VLOOKUP(Visits[[#This Row],[VISIT_ID]],J_A_visits!$A:$O,COLUMN(J_A_visits!L:L),0),"")</f>
        <v/>
      </c>
      <c r="O179" s="37">
        <f t="array" ref="O179">IFERROR(VLOOKUP(Visits[[#This Row],[VISIT_ID]],J_A_visits!$A:$O,COLUMN(J_A_visits!M:M),0),"")</f>
        <v/>
      </c>
      <c r="P179" s="37">
        <f>IFERROR(1-(Visits[[#This Row],[QUOTE_PRICE]]/Visits[[#This Row],[INITIAL_PRICE]]),"")</f>
        <v/>
      </c>
      <c r="Q179" s="36">
        <f t="array" ref="Q179">IFERROR(VLOOKUP(Visits[[#This Row],[VISIT_ID]],J_A_visits!$A:$O,COLUMN(J_A_visits!N:N),0),"")</f>
        <v/>
      </c>
      <c r="R179" s="30">
        <f t="array" ref="R179">IFERROR(VLOOKUP(Visits[[#This Row],[VISIT_ID]],J_A_visits!$A:$O,COLUMN(J_A_visits!N:N),0),"")</f>
        <v/>
      </c>
      <c r="S179" s="30">
        <f>IF(Visits[[#This Row],[VISIT_ID]]="","",COUNTIF(Table3[VISIT_ID],Visits[[#This Row],[VISIT_ID]]))</f>
        <v/>
      </c>
      <c r="T179" s="38">
        <f t="array" ref="T179">IFERROR(TIMEVALUE(MID(VLOOKUP(Visits[[#This Row],[VISIT_ID]],J_A_visits!A:O,COLUMN(J_A_visits!E:E),0),12,8))-(7/24),"")</f>
        <v/>
      </c>
      <c r="U179" s="38">
        <f t="array" ref="U179">IFERROR(
    MOD(TIMEVALUE(MID(VLOOKUP(Visits[[#This Row],[VISIT_ID]],J_A_visits!A:O,COLUMN(J_A_visits!F:F),0),12,8)) - (7/24), 1),
"")</f>
        <v/>
      </c>
      <c r="V179" s="38">
        <f>IF(_xlfn.MINIFS(Table3[CLOCK_IN],Table3[VISIT_ID],Visits[[#This Row],[VISIT_ID]])=0,"",_xlfn.MINIFS(Table3[CLOCK_IN],Table3[VISIT_ID],Visits[[#This Row],[VISIT_ID]]))</f>
        <v/>
      </c>
      <c r="W179" s="38">
        <f>IF(_xlfn.MAXIFS(Table3[CLOCK_OUT],Table3[VISIT_ID],Visits[[#This Row],[VISIT_ID]])=0,"",_xlfn.MAXIFS(Table3[CLOCK_OUT],Table3[VISIT_ID],Visits[[#This Row],[VISIT_ID]]))</f>
        <v/>
      </c>
      <c r="X179" s="20">
        <f>IFERROR((Visits[[#This Row],[SCH_END]]-Visits[[#This Row],[SCH_START]])*24,"")</f>
        <v/>
      </c>
      <c r="Y179" s="20">
        <f>IFERROR((Visits[[#This Row],[ACT_END]]-Visits[[#This Row],[ACT_START]])*24,"")</f>
        <v/>
      </c>
      <c r="Z179" s="37">
        <f>IFERROR(Visits[[#This Row],[INVOICE_PRICE]]*Parameters!$B$2+Parameters!$B$3,"")</f>
        <v/>
      </c>
      <c r="AA179" s="39">
        <f>IFERROR((Parameters!$B$6/Parameters!$C$6)*Visits[[#This Row],[EXP_DURATION]],"")</f>
        <v/>
      </c>
      <c r="AB179" s="39">
        <f>IFERROR((Parameters!$B$6/Parameters!$C$6)*Visits[[#This Row],[ACT_DURATION]],"")</f>
        <v/>
      </c>
      <c r="AC179" s="37">
        <f>IF(Visits[[#This Row],[VISIT_ID]]="","",Parameters!$B$7/Parameters!$C$7)</f>
        <v/>
      </c>
      <c r="AD179" s="38" t="n"/>
      <c r="AE179" s="37">
        <f t="array" ref="AE179">IFERROR(Visits[[#This Row],[EXP_DURATION]]*Table6[Average],"")</f>
        <v/>
      </c>
      <c r="AF179" s="39">
        <f>IFERROR(IF(Visits[[#This Row],[VISIT_ID]]="","",SUMIF(Table3[VISIT_ID],Visits[[#This Row],[VISIT_ID]],Table3[TOTAL_COST])),"")</f>
        <v/>
      </c>
    </row>
    <row r="180">
      <c r="A180" s="30">
        <f>IF(J_A_visits!A180="","",J_A_visits!A180)</f>
        <v/>
      </c>
      <c r="B180" s="30">
        <f t="array" ref="B180">IFERROR(VLOOKUP(Visits[[#This Row],[VISIT_ID]],J_A_visits!A:O,COLUMN(J_A_visits!B:B),0),"")</f>
        <v/>
      </c>
      <c r="C180" s="30">
        <f t="array" ref="C180">IFERROR(VLOOKUP(Visits[[#This Row],[VISIT_ID]],J_A_visits!A:O,COLUMN(J_A_visits!C:C),0),"")</f>
        <v/>
      </c>
      <c r="D180" s="30">
        <f t="array" ref="D180">IFERROR(VLOOKUP(Visits[[#This Row],[VISIT_ID]],J_A_visits!A:O,COLUMN(J_A_visits!D:D),0),"")</f>
        <v/>
      </c>
      <c r="E180" s="6">
        <f t="array" ref="E180">IFERROR(DATEVALUE(LEFT(VLOOKUP(Visits[[#This Row],[VISIT_ID]],J_A_visits!A:O,COLUMN(J_A_visits!E:E),0),10)),"")</f>
        <v/>
      </c>
      <c r="F180" s="6">
        <f>IFERROR(TEXT(Visits[[#This Row],[DATE]],"YYYY-MM"),"")</f>
        <v/>
      </c>
      <c r="G180" s="6">
        <f t="array" ref="G180">IFERROR(VLOOKUP(Visits[[#This Row],[VISIT_ID]],J_A_visits!A:P,COLUMN(J_A_visits!P:P),0),"")</f>
        <v/>
      </c>
      <c r="H180" s="6">
        <f t="array" ref="H180">IFERROR(VLOOKUP(Visits[[#This Row],[VISIT_ID]],J_A_visits!A:Q,COLUMN(J_A_visits!Q:Q),0),"")</f>
        <v/>
      </c>
      <c r="I180" s="30">
        <f t="array" ref="I180">IFERROR(VLOOKUP(Visits[[#This Row],[VISIT_ID]],J_A_visits!$A:$O,COLUMN(J_A_visits!G:G),0),"")</f>
        <v/>
      </c>
      <c r="J180" s="37">
        <f t="array" ref="J180">IFERROR(VLOOKUP(Visits[[#This Row],[VISIT_ID]],J_A_visits!$A:$O,COLUMN(J_A_visits!H:H),0),"")</f>
        <v/>
      </c>
      <c r="K180" s="30">
        <f t="array" ref="K180">IFERROR(VLOOKUP(Visits[[#This Row],[VISIT_ID]],J_A_visits!$A:$O,COLUMN(J_A_visits!I:I),0),"")</f>
        <v/>
      </c>
      <c r="L180" s="37">
        <f t="array" ref="L180">IFERROR(VLOOKUP(Visits[[#This Row],[VISIT_ID]],J_A_visits!$A:$O,COLUMN(J_A_visits!J:J),0),"")</f>
        <v/>
      </c>
      <c r="M180" s="37">
        <f t="array" ref="M180">IFERROR(VLOOKUP(Visits[[#This Row],[VISIT_ID]],J_A_visits!$A:$O,COLUMN(J_A_visits!K:K),0),"")</f>
        <v/>
      </c>
      <c r="N180" s="37">
        <f t="array" ref="N180">IFERROR(VLOOKUP(Visits[[#This Row],[VISIT_ID]],J_A_visits!$A:$O,COLUMN(J_A_visits!L:L),0),"")</f>
        <v/>
      </c>
      <c r="O180" s="37">
        <f t="array" ref="O180">IFERROR(VLOOKUP(Visits[[#This Row],[VISIT_ID]],J_A_visits!$A:$O,COLUMN(J_A_visits!M:M),0),"")</f>
        <v/>
      </c>
      <c r="P180" s="37">
        <f>IFERROR(1-(Visits[[#This Row],[QUOTE_PRICE]]/Visits[[#This Row],[INITIAL_PRICE]]),"")</f>
        <v/>
      </c>
      <c r="Q180" s="36">
        <f t="array" ref="Q180">IFERROR(VLOOKUP(Visits[[#This Row],[VISIT_ID]],J_A_visits!$A:$O,COLUMN(J_A_visits!N:N),0),"")</f>
        <v/>
      </c>
      <c r="R180" s="30">
        <f t="array" ref="R180">IFERROR(VLOOKUP(Visits[[#This Row],[VISIT_ID]],J_A_visits!$A:$O,COLUMN(J_A_visits!N:N),0),"")</f>
        <v/>
      </c>
      <c r="S180" s="30">
        <f>IF(Visits[[#This Row],[VISIT_ID]]="","",COUNTIF(Table3[VISIT_ID],Visits[[#This Row],[VISIT_ID]]))</f>
        <v/>
      </c>
      <c r="T180" s="38">
        <f t="array" ref="T180">IFERROR(TIMEVALUE(MID(VLOOKUP(Visits[[#This Row],[VISIT_ID]],J_A_visits!A:O,COLUMN(J_A_visits!E:E),0),12,8))-(7/24),"")</f>
        <v/>
      </c>
      <c r="U180" s="38">
        <f t="array" ref="U180">IFERROR(
    MOD(TIMEVALUE(MID(VLOOKUP(Visits[[#This Row],[VISIT_ID]],J_A_visits!A:O,COLUMN(J_A_visits!F:F),0),12,8)) - (7/24), 1),
"")</f>
        <v/>
      </c>
      <c r="V180" s="38">
        <f>IF(_xlfn.MINIFS(Table3[CLOCK_IN],Table3[VISIT_ID],Visits[[#This Row],[VISIT_ID]])=0,"",_xlfn.MINIFS(Table3[CLOCK_IN],Table3[VISIT_ID],Visits[[#This Row],[VISIT_ID]]))</f>
        <v/>
      </c>
      <c r="W180" s="38">
        <f>IF(_xlfn.MAXIFS(Table3[CLOCK_OUT],Table3[VISIT_ID],Visits[[#This Row],[VISIT_ID]])=0,"",_xlfn.MAXIFS(Table3[CLOCK_OUT],Table3[VISIT_ID],Visits[[#This Row],[VISIT_ID]]))</f>
        <v/>
      </c>
      <c r="X180" s="20">
        <f>IFERROR((Visits[[#This Row],[SCH_END]]-Visits[[#This Row],[SCH_START]])*24,"")</f>
        <v/>
      </c>
      <c r="Y180" s="20">
        <f>IFERROR((Visits[[#This Row],[ACT_END]]-Visits[[#This Row],[ACT_START]])*24,"")</f>
        <v/>
      </c>
      <c r="Z180" s="37">
        <f>IFERROR(Visits[[#This Row],[INVOICE_PRICE]]*Parameters!$B$2+Parameters!$B$3,"")</f>
        <v/>
      </c>
      <c r="AA180" s="39">
        <f>IFERROR((Parameters!$B$6/Parameters!$C$6)*Visits[[#This Row],[EXP_DURATION]],"")</f>
        <v/>
      </c>
      <c r="AB180" s="39">
        <f>IFERROR((Parameters!$B$6/Parameters!$C$6)*Visits[[#This Row],[ACT_DURATION]],"")</f>
        <v/>
      </c>
      <c r="AC180" s="37">
        <f>IF(Visits[[#This Row],[VISIT_ID]]="","",Parameters!$B$7/Parameters!$C$7)</f>
        <v/>
      </c>
      <c r="AD180" s="38" t="n"/>
      <c r="AE180" s="37">
        <f t="array" ref="AE180">IFERROR(Visits[[#This Row],[EXP_DURATION]]*Table6[Average],"")</f>
        <v/>
      </c>
      <c r="AF180" s="39">
        <f>IFERROR(IF(Visits[[#This Row],[VISIT_ID]]="","",SUMIF(Table3[VISIT_ID],Visits[[#This Row],[VISIT_ID]],Table3[TOTAL_COST])),"")</f>
        <v/>
      </c>
    </row>
    <row r="181">
      <c r="A181" s="30">
        <f>IF(J_A_visits!A181="","",J_A_visits!A181)</f>
        <v/>
      </c>
      <c r="B181" s="30">
        <f t="array" ref="B181">IFERROR(VLOOKUP(Visits[[#This Row],[VISIT_ID]],J_A_visits!A:O,COLUMN(J_A_visits!B:B),0),"")</f>
        <v/>
      </c>
      <c r="C181" s="30">
        <f t="array" ref="C181">IFERROR(VLOOKUP(Visits[[#This Row],[VISIT_ID]],J_A_visits!A:O,COLUMN(J_A_visits!C:C),0),"")</f>
        <v/>
      </c>
      <c r="D181" s="30">
        <f t="array" ref="D181">IFERROR(VLOOKUP(Visits[[#This Row],[VISIT_ID]],J_A_visits!A:O,COLUMN(J_A_visits!D:D),0),"")</f>
        <v/>
      </c>
      <c r="E181" s="6">
        <f t="array" ref="E181">IFERROR(DATEVALUE(LEFT(VLOOKUP(Visits[[#This Row],[VISIT_ID]],J_A_visits!A:O,COLUMN(J_A_visits!E:E),0),10)),"")</f>
        <v/>
      </c>
      <c r="F181" s="6">
        <f>IFERROR(TEXT(Visits[[#This Row],[DATE]],"YYYY-MM"),"")</f>
        <v/>
      </c>
      <c r="G181" s="6">
        <f t="array" ref="G181">IFERROR(VLOOKUP(Visits[[#This Row],[VISIT_ID]],J_A_visits!A:P,COLUMN(J_A_visits!P:P),0),"")</f>
        <v/>
      </c>
      <c r="H181" s="6">
        <f t="array" ref="H181">IFERROR(VLOOKUP(Visits[[#This Row],[VISIT_ID]],J_A_visits!A:Q,COLUMN(J_A_visits!Q:Q),0),"")</f>
        <v/>
      </c>
      <c r="I181" s="30">
        <f t="array" ref="I181">IFERROR(VLOOKUP(Visits[[#This Row],[VISIT_ID]],J_A_visits!$A:$O,COLUMN(J_A_visits!G:G),0),"")</f>
        <v/>
      </c>
      <c r="J181" s="37">
        <f t="array" ref="J181">IFERROR(VLOOKUP(Visits[[#This Row],[VISIT_ID]],J_A_visits!$A:$O,COLUMN(J_A_visits!H:H),0),"")</f>
        <v/>
      </c>
      <c r="K181" s="30">
        <f t="array" ref="K181">IFERROR(VLOOKUP(Visits[[#This Row],[VISIT_ID]],J_A_visits!$A:$O,COLUMN(J_A_visits!I:I),0),"")</f>
        <v/>
      </c>
      <c r="L181" s="37">
        <f t="array" ref="L181">IFERROR(VLOOKUP(Visits[[#This Row],[VISIT_ID]],J_A_visits!$A:$O,COLUMN(J_A_visits!J:J),0),"")</f>
        <v/>
      </c>
      <c r="M181" s="37">
        <f t="array" ref="M181">IFERROR(VLOOKUP(Visits[[#This Row],[VISIT_ID]],J_A_visits!$A:$O,COLUMN(J_A_visits!K:K),0),"")</f>
        <v/>
      </c>
      <c r="N181" s="37">
        <f t="array" ref="N181">IFERROR(VLOOKUP(Visits[[#This Row],[VISIT_ID]],J_A_visits!$A:$O,COLUMN(J_A_visits!L:L),0),"")</f>
        <v/>
      </c>
      <c r="O181" s="37">
        <f t="array" ref="O181">IFERROR(VLOOKUP(Visits[[#This Row],[VISIT_ID]],J_A_visits!$A:$O,COLUMN(J_A_visits!M:M),0),"")</f>
        <v/>
      </c>
      <c r="P181" s="37">
        <f>IFERROR(1-(Visits[[#This Row],[QUOTE_PRICE]]/Visits[[#This Row],[INITIAL_PRICE]]),"")</f>
        <v/>
      </c>
      <c r="Q181" s="36">
        <f t="array" ref="Q181">IFERROR(VLOOKUP(Visits[[#This Row],[VISIT_ID]],J_A_visits!$A:$O,COLUMN(J_A_visits!N:N),0),"")</f>
        <v/>
      </c>
      <c r="R181" s="30">
        <f t="array" ref="R181">IFERROR(VLOOKUP(Visits[[#This Row],[VISIT_ID]],J_A_visits!$A:$O,COLUMN(J_A_visits!N:N),0),"")</f>
        <v/>
      </c>
      <c r="S181" s="30">
        <f>IF(Visits[[#This Row],[VISIT_ID]]="","",COUNTIF(Table3[VISIT_ID],Visits[[#This Row],[VISIT_ID]]))</f>
        <v/>
      </c>
      <c r="T181" s="38">
        <f t="array" ref="T181">IFERROR(TIMEVALUE(MID(VLOOKUP(Visits[[#This Row],[VISIT_ID]],J_A_visits!A:O,COLUMN(J_A_visits!E:E),0),12,8))-(7/24),"")</f>
        <v/>
      </c>
      <c r="U181" s="38">
        <f t="array" ref="U181">IFERROR(
    MOD(TIMEVALUE(MID(VLOOKUP(Visits[[#This Row],[VISIT_ID]],J_A_visits!A:O,COLUMN(J_A_visits!F:F),0),12,8)) - (7/24), 1),
"")</f>
        <v/>
      </c>
      <c r="V181" s="38">
        <f>IF(_xlfn.MINIFS(Table3[CLOCK_IN],Table3[VISIT_ID],Visits[[#This Row],[VISIT_ID]])=0,"",_xlfn.MINIFS(Table3[CLOCK_IN],Table3[VISIT_ID],Visits[[#This Row],[VISIT_ID]]))</f>
        <v/>
      </c>
      <c r="W181" s="38">
        <f>IF(_xlfn.MAXIFS(Table3[CLOCK_OUT],Table3[VISIT_ID],Visits[[#This Row],[VISIT_ID]])=0,"",_xlfn.MAXIFS(Table3[CLOCK_OUT],Table3[VISIT_ID],Visits[[#This Row],[VISIT_ID]]))</f>
        <v/>
      </c>
      <c r="X181" s="20">
        <f>IFERROR((Visits[[#This Row],[SCH_END]]-Visits[[#This Row],[SCH_START]])*24,"")</f>
        <v/>
      </c>
      <c r="Y181" s="20">
        <f>IFERROR((Visits[[#This Row],[ACT_END]]-Visits[[#This Row],[ACT_START]])*24,"")</f>
        <v/>
      </c>
      <c r="Z181" s="37">
        <f>IFERROR(Visits[[#This Row],[INVOICE_PRICE]]*Parameters!$B$2+Parameters!$B$3,"")</f>
        <v/>
      </c>
      <c r="AA181" s="39">
        <f>IFERROR((Parameters!$B$6/Parameters!$C$6)*Visits[[#This Row],[EXP_DURATION]],"")</f>
        <v/>
      </c>
      <c r="AB181" s="39">
        <f>IFERROR((Parameters!$B$6/Parameters!$C$6)*Visits[[#This Row],[ACT_DURATION]],"")</f>
        <v/>
      </c>
      <c r="AC181" s="37">
        <f>IF(Visits[[#This Row],[VISIT_ID]]="","",Parameters!$B$7/Parameters!$C$7)</f>
        <v/>
      </c>
      <c r="AD181" s="38" t="n"/>
      <c r="AE181" s="37">
        <f t="array" ref="AE181">IFERROR(Visits[[#This Row],[EXP_DURATION]]*Table6[Average],"")</f>
        <v/>
      </c>
      <c r="AF181" s="39">
        <f>IFERROR(IF(Visits[[#This Row],[VISIT_ID]]="","",SUMIF(Table3[VISIT_ID],Visits[[#This Row],[VISIT_ID]],Table3[TOTAL_COST])),"")</f>
        <v/>
      </c>
    </row>
    <row r="182">
      <c r="A182" s="30">
        <f>IF(J_A_visits!A182="","",J_A_visits!A182)</f>
        <v/>
      </c>
      <c r="B182" s="30">
        <f t="array" ref="B182">IFERROR(VLOOKUP(Visits[[#This Row],[VISIT_ID]],J_A_visits!A:O,COLUMN(J_A_visits!B:B),0),"")</f>
        <v/>
      </c>
      <c r="C182" s="30">
        <f t="array" ref="C182">IFERROR(VLOOKUP(Visits[[#This Row],[VISIT_ID]],J_A_visits!A:O,COLUMN(J_A_visits!C:C),0),"")</f>
        <v/>
      </c>
      <c r="D182" s="30">
        <f t="array" ref="D182">IFERROR(VLOOKUP(Visits[[#This Row],[VISIT_ID]],J_A_visits!A:O,COLUMN(J_A_visits!D:D),0),"")</f>
        <v/>
      </c>
      <c r="E182" s="6">
        <f t="array" ref="E182">IFERROR(DATEVALUE(LEFT(VLOOKUP(Visits[[#This Row],[VISIT_ID]],J_A_visits!A:O,COLUMN(J_A_visits!E:E),0),10)),"")</f>
        <v/>
      </c>
      <c r="F182" s="6">
        <f>IFERROR(TEXT(Visits[[#This Row],[DATE]],"YYYY-MM"),"")</f>
        <v/>
      </c>
      <c r="G182" s="6">
        <f t="array" ref="G182">IFERROR(VLOOKUP(Visits[[#This Row],[VISIT_ID]],J_A_visits!A:P,COLUMN(J_A_visits!P:P),0),"")</f>
        <v/>
      </c>
      <c r="H182" s="6">
        <f t="array" ref="H182">IFERROR(VLOOKUP(Visits[[#This Row],[VISIT_ID]],J_A_visits!A:Q,COLUMN(J_A_visits!Q:Q),0),"")</f>
        <v/>
      </c>
      <c r="I182" s="30">
        <f t="array" ref="I182">IFERROR(VLOOKUP(Visits[[#This Row],[VISIT_ID]],J_A_visits!$A:$O,COLUMN(J_A_visits!G:G),0),"")</f>
        <v/>
      </c>
      <c r="J182" s="37">
        <f t="array" ref="J182">IFERROR(VLOOKUP(Visits[[#This Row],[VISIT_ID]],J_A_visits!$A:$O,COLUMN(J_A_visits!H:H),0),"")</f>
        <v/>
      </c>
      <c r="K182" s="30">
        <f t="array" ref="K182">IFERROR(VLOOKUP(Visits[[#This Row],[VISIT_ID]],J_A_visits!$A:$O,COLUMN(J_A_visits!I:I),0),"")</f>
        <v/>
      </c>
      <c r="L182" s="37">
        <f t="array" ref="L182">IFERROR(VLOOKUP(Visits[[#This Row],[VISIT_ID]],J_A_visits!$A:$O,COLUMN(J_A_visits!J:J),0),"")</f>
        <v/>
      </c>
      <c r="M182" s="37">
        <f t="array" ref="M182">IFERROR(VLOOKUP(Visits[[#This Row],[VISIT_ID]],J_A_visits!$A:$O,COLUMN(J_A_visits!K:K),0),"")</f>
        <v/>
      </c>
      <c r="N182" s="37">
        <f t="array" ref="N182">IFERROR(VLOOKUP(Visits[[#This Row],[VISIT_ID]],J_A_visits!$A:$O,COLUMN(J_A_visits!L:L),0),"")</f>
        <v/>
      </c>
      <c r="O182" s="37">
        <f t="array" ref="O182">IFERROR(VLOOKUP(Visits[[#This Row],[VISIT_ID]],J_A_visits!$A:$O,COLUMN(J_A_visits!M:M),0),"")</f>
        <v/>
      </c>
      <c r="P182" s="37">
        <f>IFERROR(1-(Visits[[#This Row],[QUOTE_PRICE]]/Visits[[#This Row],[INITIAL_PRICE]]),"")</f>
        <v/>
      </c>
      <c r="Q182" s="36">
        <f t="array" ref="Q182">IFERROR(VLOOKUP(Visits[[#This Row],[VISIT_ID]],J_A_visits!$A:$O,COLUMN(J_A_visits!N:N),0),"")</f>
        <v/>
      </c>
      <c r="R182" s="30">
        <f t="array" ref="R182">IFERROR(VLOOKUP(Visits[[#This Row],[VISIT_ID]],J_A_visits!$A:$O,COLUMN(J_A_visits!N:N),0),"")</f>
        <v/>
      </c>
      <c r="S182" s="30">
        <f>IF(Visits[[#This Row],[VISIT_ID]]="","",COUNTIF(Table3[VISIT_ID],Visits[[#This Row],[VISIT_ID]]))</f>
        <v/>
      </c>
      <c r="T182" s="38">
        <f t="array" ref="T182">IFERROR(TIMEVALUE(MID(VLOOKUP(Visits[[#This Row],[VISIT_ID]],J_A_visits!A:O,COLUMN(J_A_visits!E:E),0),12,8))-(7/24),"")</f>
        <v/>
      </c>
      <c r="U182" s="38">
        <f t="array" ref="U182">IFERROR(
    MOD(TIMEVALUE(MID(VLOOKUP(Visits[[#This Row],[VISIT_ID]],J_A_visits!A:O,COLUMN(J_A_visits!F:F),0),12,8)) - (7/24), 1),
"")</f>
        <v/>
      </c>
      <c r="V182" s="38">
        <f>IF(_xlfn.MINIFS(Table3[CLOCK_IN],Table3[VISIT_ID],Visits[[#This Row],[VISIT_ID]])=0,"",_xlfn.MINIFS(Table3[CLOCK_IN],Table3[VISIT_ID],Visits[[#This Row],[VISIT_ID]]))</f>
        <v/>
      </c>
      <c r="W182" s="38">
        <f>IF(_xlfn.MAXIFS(Table3[CLOCK_OUT],Table3[VISIT_ID],Visits[[#This Row],[VISIT_ID]])=0,"",_xlfn.MAXIFS(Table3[CLOCK_OUT],Table3[VISIT_ID],Visits[[#This Row],[VISIT_ID]]))</f>
        <v/>
      </c>
      <c r="X182" s="20">
        <f>IFERROR((Visits[[#This Row],[SCH_END]]-Visits[[#This Row],[SCH_START]])*24,"")</f>
        <v/>
      </c>
      <c r="Y182" s="20">
        <f>IFERROR((Visits[[#This Row],[ACT_END]]-Visits[[#This Row],[ACT_START]])*24,"")</f>
        <v/>
      </c>
      <c r="Z182" s="37">
        <f>IFERROR(Visits[[#This Row],[INVOICE_PRICE]]*Parameters!$B$2+Parameters!$B$3,"")</f>
        <v/>
      </c>
      <c r="AA182" s="39">
        <f>IFERROR((Parameters!$B$6/Parameters!$C$6)*Visits[[#This Row],[EXP_DURATION]],"")</f>
        <v/>
      </c>
      <c r="AB182" s="39">
        <f>IFERROR((Parameters!$B$6/Parameters!$C$6)*Visits[[#This Row],[ACT_DURATION]],"")</f>
        <v/>
      </c>
      <c r="AC182" s="37">
        <f>IF(Visits[[#This Row],[VISIT_ID]]="","",Parameters!$B$7/Parameters!$C$7)</f>
        <v/>
      </c>
      <c r="AD182" s="38" t="n"/>
      <c r="AE182" s="37">
        <f t="array" ref="AE182">IFERROR(Visits[[#This Row],[EXP_DURATION]]*Table6[Average],"")</f>
        <v/>
      </c>
      <c r="AF182" s="39">
        <f>IFERROR(IF(Visits[[#This Row],[VISIT_ID]]="","",SUMIF(Table3[VISIT_ID],Visits[[#This Row],[VISIT_ID]],Table3[TOTAL_COST])),"")</f>
        <v/>
      </c>
    </row>
    <row r="183">
      <c r="A183" s="30">
        <f>IF(J_A_visits!A183="","",J_A_visits!A183)</f>
        <v/>
      </c>
      <c r="B183" s="30">
        <f t="array" ref="B183">IFERROR(VLOOKUP(Visits[[#This Row],[VISIT_ID]],J_A_visits!A:O,COLUMN(J_A_visits!B:B),0),"")</f>
        <v/>
      </c>
      <c r="C183" s="30">
        <f t="array" ref="C183">IFERROR(VLOOKUP(Visits[[#This Row],[VISIT_ID]],J_A_visits!A:O,COLUMN(J_A_visits!C:C),0),"")</f>
        <v/>
      </c>
      <c r="D183" s="30">
        <f t="array" ref="D183">IFERROR(VLOOKUP(Visits[[#This Row],[VISIT_ID]],J_A_visits!A:O,COLUMN(J_A_visits!D:D),0),"")</f>
        <v/>
      </c>
      <c r="E183" s="6">
        <f t="array" ref="E183">IFERROR(DATEVALUE(LEFT(VLOOKUP(Visits[[#This Row],[VISIT_ID]],J_A_visits!A:O,COLUMN(J_A_visits!E:E),0),10)),"")</f>
        <v/>
      </c>
      <c r="F183" s="6">
        <f>IFERROR(TEXT(Visits[[#This Row],[DATE]],"YYYY-MM"),"")</f>
        <v/>
      </c>
      <c r="G183" s="6">
        <f t="array" ref="G183">IFERROR(VLOOKUP(Visits[[#This Row],[VISIT_ID]],J_A_visits!A:P,COLUMN(J_A_visits!P:P),0),"")</f>
        <v/>
      </c>
      <c r="H183" s="6">
        <f t="array" ref="H183">IFERROR(VLOOKUP(Visits[[#This Row],[VISIT_ID]],J_A_visits!A:Q,COLUMN(J_A_visits!Q:Q),0),"")</f>
        <v/>
      </c>
      <c r="I183" s="30">
        <f t="array" ref="I183">IFERROR(VLOOKUP(Visits[[#This Row],[VISIT_ID]],J_A_visits!$A:$O,COLUMN(J_A_visits!G:G),0),"")</f>
        <v/>
      </c>
      <c r="J183" s="37">
        <f t="array" ref="J183">IFERROR(VLOOKUP(Visits[[#This Row],[VISIT_ID]],J_A_visits!$A:$O,COLUMN(J_A_visits!H:H),0),"")</f>
        <v/>
      </c>
      <c r="K183" s="30">
        <f t="array" ref="K183">IFERROR(VLOOKUP(Visits[[#This Row],[VISIT_ID]],J_A_visits!$A:$O,COLUMN(J_A_visits!I:I),0),"")</f>
        <v/>
      </c>
      <c r="L183" s="37">
        <f t="array" ref="L183">IFERROR(VLOOKUP(Visits[[#This Row],[VISIT_ID]],J_A_visits!$A:$O,COLUMN(J_A_visits!J:J),0),"")</f>
        <v/>
      </c>
      <c r="M183" s="37">
        <f t="array" ref="M183">IFERROR(VLOOKUP(Visits[[#This Row],[VISIT_ID]],J_A_visits!$A:$O,COLUMN(J_A_visits!K:K),0),"")</f>
        <v/>
      </c>
      <c r="N183" s="37">
        <f t="array" ref="N183">IFERROR(VLOOKUP(Visits[[#This Row],[VISIT_ID]],J_A_visits!$A:$O,COLUMN(J_A_visits!L:L),0),"")</f>
        <v/>
      </c>
      <c r="O183" s="37">
        <f t="array" ref="O183">IFERROR(VLOOKUP(Visits[[#This Row],[VISIT_ID]],J_A_visits!$A:$O,COLUMN(J_A_visits!M:M),0),"")</f>
        <v/>
      </c>
      <c r="P183" s="37">
        <f>IFERROR(1-(Visits[[#This Row],[QUOTE_PRICE]]/Visits[[#This Row],[INITIAL_PRICE]]),"")</f>
        <v/>
      </c>
      <c r="Q183" s="36">
        <f t="array" ref="Q183">IFERROR(VLOOKUP(Visits[[#This Row],[VISIT_ID]],J_A_visits!$A:$O,COLUMN(J_A_visits!N:N),0),"")</f>
        <v/>
      </c>
      <c r="R183" s="30">
        <f t="array" ref="R183">IFERROR(VLOOKUP(Visits[[#This Row],[VISIT_ID]],J_A_visits!$A:$O,COLUMN(J_A_visits!N:N),0),"")</f>
        <v/>
      </c>
      <c r="S183" s="30">
        <f>IF(Visits[[#This Row],[VISIT_ID]]="","",COUNTIF(Table3[VISIT_ID],Visits[[#This Row],[VISIT_ID]]))</f>
        <v/>
      </c>
      <c r="T183" s="38">
        <f t="array" ref="T183">IFERROR(TIMEVALUE(MID(VLOOKUP(Visits[[#This Row],[VISIT_ID]],J_A_visits!A:O,COLUMN(J_A_visits!E:E),0),12,8))-(7/24),"")</f>
        <v/>
      </c>
      <c r="U183" s="38">
        <f t="array" ref="U183">IFERROR(
    MOD(TIMEVALUE(MID(VLOOKUP(Visits[[#This Row],[VISIT_ID]],J_A_visits!A:O,COLUMN(J_A_visits!F:F),0),12,8)) - (7/24), 1),
"")</f>
        <v/>
      </c>
      <c r="V183" s="38">
        <f>IF(_xlfn.MINIFS(Table3[CLOCK_IN],Table3[VISIT_ID],Visits[[#This Row],[VISIT_ID]])=0,"",_xlfn.MINIFS(Table3[CLOCK_IN],Table3[VISIT_ID],Visits[[#This Row],[VISIT_ID]]))</f>
        <v/>
      </c>
      <c r="W183" s="38">
        <f>IF(_xlfn.MAXIFS(Table3[CLOCK_OUT],Table3[VISIT_ID],Visits[[#This Row],[VISIT_ID]])=0,"",_xlfn.MAXIFS(Table3[CLOCK_OUT],Table3[VISIT_ID],Visits[[#This Row],[VISIT_ID]]))</f>
        <v/>
      </c>
      <c r="X183" s="20">
        <f>IFERROR((Visits[[#This Row],[SCH_END]]-Visits[[#This Row],[SCH_START]])*24,"")</f>
        <v/>
      </c>
      <c r="Y183" s="20">
        <f>IFERROR((Visits[[#This Row],[ACT_END]]-Visits[[#This Row],[ACT_START]])*24,"")</f>
        <v/>
      </c>
      <c r="Z183" s="37">
        <f>IFERROR(Visits[[#This Row],[INVOICE_PRICE]]*Parameters!$B$2+Parameters!$B$3,"")</f>
        <v/>
      </c>
      <c r="AA183" s="39">
        <f>IFERROR((Parameters!$B$6/Parameters!$C$6)*Visits[[#This Row],[EXP_DURATION]],"")</f>
        <v/>
      </c>
      <c r="AB183" s="39">
        <f>IFERROR((Parameters!$B$6/Parameters!$C$6)*Visits[[#This Row],[ACT_DURATION]],"")</f>
        <v/>
      </c>
      <c r="AC183" s="37">
        <f>IF(Visits[[#This Row],[VISIT_ID]]="","",Parameters!$B$7/Parameters!$C$7)</f>
        <v/>
      </c>
      <c r="AD183" s="38" t="n"/>
      <c r="AE183" s="37">
        <f t="array" ref="AE183">IFERROR(Visits[[#This Row],[EXP_DURATION]]*Table6[Average],"")</f>
        <v/>
      </c>
      <c r="AF183" s="39">
        <f>IFERROR(IF(Visits[[#This Row],[VISIT_ID]]="","",SUMIF(Table3[VISIT_ID],Visits[[#This Row],[VISIT_ID]],Table3[TOTAL_COST])),"")</f>
        <v/>
      </c>
    </row>
    <row r="184">
      <c r="A184" s="30">
        <f>IF(J_A_visits!A184="","",J_A_visits!A184)</f>
        <v/>
      </c>
      <c r="B184" s="30">
        <f t="array" ref="B184">IFERROR(VLOOKUP(Visits[[#This Row],[VISIT_ID]],J_A_visits!A:O,COLUMN(J_A_visits!B:B),0),"")</f>
        <v/>
      </c>
      <c r="C184" s="30">
        <f t="array" ref="C184">IFERROR(VLOOKUP(Visits[[#This Row],[VISIT_ID]],J_A_visits!A:O,COLUMN(J_A_visits!C:C),0),"")</f>
        <v/>
      </c>
      <c r="D184" s="30">
        <f t="array" ref="D184">IFERROR(VLOOKUP(Visits[[#This Row],[VISIT_ID]],J_A_visits!A:O,COLUMN(J_A_visits!D:D),0),"")</f>
        <v/>
      </c>
      <c r="E184" s="6">
        <f t="array" ref="E184">IFERROR(DATEVALUE(LEFT(VLOOKUP(Visits[[#This Row],[VISIT_ID]],J_A_visits!A:O,COLUMN(J_A_visits!E:E),0),10)),"")</f>
        <v/>
      </c>
      <c r="F184" s="6">
        <f>IFERROR(TEXT(Visits[[#This Row],[DATE]],"YYYY-MM"),"")</f>
        <v/>
      </c>
      <c r="G184" s="6">
        <f t="array" ref="G184">IFERROR(VLOOKUP(Visits[[#This Row],[VISIT_ID]],J_A_visits!A:P,COLUMN(J_A_visits!P:P),0),"")</f>
        <v/>
      </c>
      <c r="H184" s="6">
        <f t="array" ref="H184">IFERROR(VLOOKUP(Visits[[#This Row],[VISIT_ID]],J_A_visits!A:Q,COLUMN(J_A_visits!Q:Q),0),"")</f>
        <v/>
      </c>
      <c r="I184" s="30">
        <f t="array" ref="I184">IFERROR(VLOOKUP(Visits[[#This Row],[VISIT_ID]],J_A_visits!$A:$O,COLUMN(J_A_visits!G:G),0),"")</f>
        <v/>
      </c>
      <c r="J184" s="37">
        <f t="array" ref="J184">IFERROR(VLOOKUP(Visits[[#This Row],[VISIT_ID]],J_A_visits!$A:$O,COLUMN(J_A_visits!H:H),0),"")</f>
        <v/>
      </c>
      <c r="K184" s="30">
        <f t="array" ref="K184">IFERROR(VLOOKUP(Visits[[#This Row],[VISIT_ID]],J_A_visits!$A:$O,COLUMN(J_A_visits!I:I),0),"")</f>
        <v/>
      </c>
      <c r="L184" s="37">
        <f t="array" ref="L184">IFERROR(VLOOKUP(Visits[[#This Row],[VISIT_ID]],J_A_visits!$A:$O,COLUMN(J_A_visits!J:J),0),"")</f>
        <v/>
      </c>
      <c r="M184" s="37">
        <f t="array" ref="M184">IFERROR(VLOOKUP(Visits[[#This Row],[VISIT_ID]],J_A_visits!$A:$O,COLUMN(J_A_visits!K:K),0),"")</f>
        <v/>
      </c>
      <c r="N184" s="37">
        <f t="array" ref="N184">IFERROR(VLOOKUP(Visits[[#This Row],[VISIT_ID]],J_A_visits!$A:$O,COLUMN(J_A_visits!L:L),0),"")</f>
        <v/>
      </c>
      <c r="O184" s="37">
        <f t="array" ref="O184">IFERROR(VLOOKUP(Visits[[#This Row],[VISIT_ID]],J_A_visits!$A:$O,COLUMN(J_A_visits!M:M),0),"")</f>
        <v/>
      </c>
      <c r="P184" s="37">
        <f>IFERROR(1-(Visits[[#This Row],[QUOTE_PRICE]]/Visits[[#This Row],[INITIAL_PRICE]]),"")</f>
        <v/>
      </c>
      <c r="Q184" s="36">
        <f t="array" ref="Q184">IFERROR(VLOOKUP(Visits[[#This Row],[VISIT_ID]],J_A_visits!$A:$O,COLUMN(J_A_visits!N:N),0),"")</f>
        <v/>
      </c>
      <c r="R184" s="30">
        <f t="array" ref="R184">IFERROR(VLOOKUP(Visits[[#This Row],[VISIT_ID]],J_A_visits!$A:$O,COLUMN(J_A_visits!N:N),0),"")</f>
        <v/>
      </c>
      <c r="S184" s="30">
        <f>IF(Visits[[#This Row],[VISIT_ID]]="","",COUNTIF(Table3[VISIT_ID],Visits[[#This Row],[VISIT_ID]]))</f>
        <v/>
      </c>
      <c r="T184" s="38">
        <f t="array" ref="T184">IFERROR(TIMEVALUE(MID(VLOOKUP(Visits[[#This Row],[VISIT_ID]],J_A_visits!A:O,COLUMN(J_A_visits!E:E),0),12,8))-(7/24),"")</f>
        <v/>
      </c>
      <c r="U184" s="38">
        <f t="array" ref="U184">IFERROR(
    MOD(TIMEVALUE(MID(VLOOKUP(Visits[[#This Row],[VISIT_ID]],J_A_visits!A:O,COLUMN(J_A_visits!F:F),0),12,8)) - (7/24), 1),
"")</f>
        <v/>
      </c>
      <c r="V184" s="38">
        <f>IF(_xlfn.MINIFS(Table3[CLOCK_IN],Table3[VISIT_ID],Visits[[#This Row],[VISIT_ID]])=0,"",_xlfn.MINIFS(Table3[CLOCK_IN],Table3[VISIT_ID],Visits[[#This Row],[VISIT_ID]]))</f>
        <v/>
      </c>
      <c r="W184" s="38">
        <f>IF(_xlfn.MAXIFS(Table3[CLOCK_OUT],Table3[VISIT_ID],Visits[[#This Row],[VISIT_ID]])=0,"",_xlfn.MAXIFS(Table3[CLOCK_OUT],Table3[VISIT_ID],Visits[[#This Row],[VISIT_ID]]))</f>
        <v/>
      </c>
      <c r="X184" s="20">
        <f>IFERROR((Visits[[#This Row],[SCH_END]]-Visits[[#This Row],[SCH_START]])*24,"")</f>
        <v/>
      </c>
      <c r="Y184" s="20">
        <f>IFERROR((Visits[[#This Row],[ACT_END]]-Visits[[#This Row],[ACT_START]])*24,"")</f>
        <v/>
      </c>
      <c r="Z184" s="37">
        <f>IFERROR(Visits[[#This Row],[INVOICE_PRICE]]*Parameters!$B$2+Parameters!$B$3,"")</f>
        <v/>
      </c>
      <c r="AA184" s="39">
        <f>IFERROR((Parameters!$B$6/Parameters!$C$6)*Visits[[#This Row],[EXP_DURATION]],"")</f>
        <v/>
      </c>
      <c r="AB184" s="39">
        <f>IFERROR((Parameters!$B$6/Parameters!$C$6)*Visits[[#This Row],[ACT_DURATION]],"")</f>
        <v/>
      </c>
      <c r="AC184" s="37">
        <f>IF(Visits[[#This Row],[VISIT_ID]]="","",Parameters!$B$7/Parameters!$C$7)</f>
        <v/>
      </c>
      <c r="AD184" s="38" t="n"/>
      <c r="AE184" s="37">
        <f t="array" ref="AE184">IFERROR(Visits[[#This Row],[EXP_DURATION]]*Table6[Average],"")</f>
        <v/>
      </c>
      <c r="AF184" s="39">
        <f>IFERROR(IF(Visits[[#This Row],[VISIT_ID]]="","",SUMIF(Table3[VISIT_ID],Visits[[#This Row],[VISIT_ID]],Table3[TOTAL_COST])),"")</f>
        <v/>
      </c>
    </row>
    <row r="185">
      <c r="A185" s="30">
        <f>IF(J_A_visits!A185="","",J_A_visits!A185)</f>
        <v/>
      </c>
      <c r="B185" s="30">
        <f t="array" ref="B185">IFERROR(VLOOKUP(Visits[[#This Row],[VISIT_ID]],J_A_visits!A:O,COLUMN(J_A_visits!B:B),0),"")</f>
        <v/>
      </c>
      <c r="C185" s="30">
        <f t="array" ref="C185">IFERROR(VLOOKUP(Visits[[#This Row],[VISIT_ID]],J_A_visits!A:O,COLUMN(J_A_visits!C:C),0),"")</f>
        <v/>
      </c>
      <c r="D185" s="30">
        <f t="array" ref="D185">IFERROR(VLOOKUP(Visits[[#This Row],[VISIT_ID]],J_A_visits!A:O,COLUMN(J_A_visits!D:D),0),"")</f>
        <v/>
      </c>
      <c r="E185" s="6">
        <f t="array" ref="E185">IFERROR(DATEVALUE(LEFT(VLOOKUP(Visits[[#This Row],[VISIT_ID]],J_A_visits!A:O,COLUMN(J_A_visits!E:E),0),10)),"")</f>
        <v/>
      </c>
      <c r="F185" s="6">
        <f>IFERROR(TEXT(Visits[[#This Row],[DATE]],"YYYY-MM"),"")</f>
        <v/>
      </c>
      <c r="G185" s="6">
        <f t="array" ref="G185">IFERROR(VLOOKUP(Visits[[#This Row],[VISIT_ID]],J_A_visits!A:P,COLUMN(J_A_visits!P:P),0),"")</f>
        <v/>
      </c>
      <c r="H185" s="6">
        <f t="array" ref="H185">IFERROR(VLOOKUP(Visits[[#This Row],[VISIT_ID]],J_A_visits!A:Q,COLUMN(J_A_visits!Q:Q),0),"")</f>
        <v/>
      </c>
      <c r="I185" s="30">
        <f t="array" ref="I185">IFERROR(VLOOKUP(Visits[[#This Row],[VISIT_ID]],J_A_visits!$A:$O,COLUMN(J_A_visits!G:G),0),"")</f>
        <v/>
      </c>
      <c r="J185" s="37">
        <f t="array" ref="J185">IFERROR(VLOOKUP(Visits[[#This Row],[VISIT_ID]],J_A_visits!$A:$O,COLUMN(J_A_visits!H:H),0),"")</f>
        <v/>
      </c>
      <c r="K185" s="30">
        <f t="array" ref="K185">IFERROR(VLOOKUP(Visits[[#This Row],[VISIT_ID]],J_A_visits!$A:$O,COLUMN(J_A_visits!I:I),0),"")</f>
        <v/>
      </c>
      <c r="L185" s="37">
        <f t="array" ref="L185">IFERROR(VLOOKUP(Visits[[#This Row],[VISIT_ID]],J_A_visits!$A:$O,COLUMN(J_A_visits!J:J),0),"")</f>
        <v/>
      </c>
      <c r="M185" s="37">
        <f t="array" ref="M185">IFERROR(VLOOKUP(Visits[[#This Row],[VISIT_ID]],J_A_visits!$A:$O,COLUMN(J_A_visits!K:K),0),"")</f>
        <v/>
      </c>
      <c r="N185" s="37">
        <f t="array" ref="N185">IFERROR(VLOOKUP(Visits[[#This Row],[VISIT_ID]],J_A_visits!$A:$O,COLUMN(J_A_visits!L:L),0),"")</f>
        <v/>
      </c>
      <c r="O185" s="37">
        <f t="array" ref="O185">IFERROR(VLOOKUP(Visits[[#This Row],[VISIT_ID]],J_A_visits!$A:$O,COLUMN(J_A_visits!M:M),0),"")</f>
        <v/>
      </c>
      <c r="P185" s="37">
        <f>IFERROR(1-(Visits[[#This Row],[QUOTE_PRICE]]/Visits[[#This Row],[INITIAL_PRICE]]),"")</f>
        <v/>
      </c>
      <c r="Q185" s="36">
        <f t="array" ref="Q185">IFERROR(VLOOKUP(Visits[[#This Row],[VISIT_ID]],J_A_visits!$A:$O,COLUMN(J_A_visits!N:N),0),"")</f>
        <v/>
      </c>
      <c r="R185" s="30">
        <f t="array" ref="R185">IFERROR(VLOOKUP(Visits[[#This Row],[VISIT_ID]],J_A_visits!$A:$O,COLUMN(J_A_visits!N:N),0),"")</f>
        <v/>
      </c>
      <c r="S185" s="30">
        <f>IF(Visits[[#This Row],[VISIT_ID]]="","",COUNTIF(Table3[VISIT_ID],Visits[[#This Row],[VISIT_ID]]))</f>
        <v/>
      </c>
      <c r="T185" s="38">
        <f t="array" ref="T185">IFERROR(TIMEVALUE(MID(VLOOKUP(Visits[[#This Row],[VISIT_ID]],J_A_visits!A:O,COLUMN(J_A_visits!E:E),0),12,8))-(7/24),"")</f>
        <v/>
      </c>
      <c r="U185" s="38">
        <f t="array" ref="U185">IFERROR(
    MOD(TIMEVALUE(MID(VLOOKUP(Visits[[#This Row],[VISIT_ID]],J_A_visits!A:O,COLUMN(J_A_visits!F:F),0),12,8)) - (7/24), 1),
"")</f>
        <v/>
      </c>
      <c r="V185" s="38">
        <f>IF(_xlfn.MINIFS(Table3[CLOCK_IN],Table3[VISIT_ID],Visits[[#This Row],[VISIT_ID]])=0,"",_xlfn.MINIFS(Table3[CLOCK_IN],Table3[VISIT_ID],Visits[[#This Row],[VISIT_ID]]))</f>
        <v/>
      </c>
      <c r="W185" s="38">
        <f>IF(_xlfn.MAXIFS(Table3[CLOCK_OUT],Table3[VISIT_ID],Visits[[#This Row],[VISIT_ID]])=0,"",_xlfn.MAXIFS(Table3[CLOCK_OUT],Table3[VISIT_ID],Visits[[#This Row],[VISIT_ID]]))</f>
        <v/>
      </c>
      <c r="X185" s="20">
        <f>IFERROR((Visits[[#This Row],[SCH_END]]-Visits[[#This Row],[SCH_START]])*24,"")</f>
        <v/>
      </c>
      <c r="Y185" s="20">
        <f>IFERROR((Visits[[#This Row],[ACT_END]]-Visits[[#This Row],[ACT_START]])*24,"")</f>
        <v/>
      </c>
      <c r="Z185" s="37">
        <f>IFERROR(Visits[[#This Row],[INVOICE_PRICE]]*Parameters!$B$2+Parameters!$B$3,"")</f>
        <v/>
      </c>
      <c r="AA185" s="39">
        <f>IFERROR((Parameters!$B$6/Parameters!$C$6)*Visits[[#This Row],[EXP_DURATION]],"")</f>
        <v/>
      </c>
      <c r="AB185" s="39">
        <f>IFERROR((Parameters!$B$6/Parameters!$C$6)*Visits[[#This Row],[ACT_DURATION]],"")</f>
        <v/>
      </c>
      <c r="AC185" s="37">
        <f>IF(Visits[[#This Row],[VISIT_ID]]="","",Parameters!$B$7/Parameters!$C$7)</f>
        <v/>
      </c>
      <c r="AD185" s="38" t="n"/>
      <c r="AE185" s="37">
        <f t="array" ref="AE185">IFERROR(Visits[[#This Row],[EXP_DURATION]]*Table6[Average],"")</f>
        <v/>
      </c>
      <c r="AF185" s="39">
        <f>IFERROR(IF(Visits[[#This Row],[VISIT_ID]]="","",SUMIF(Table3[VISIT_ID],Visits[[#This Row],[VISIT_ID]],Table3[TOTAL_COST])),"")</f>
        <v/>
      </c>
    </row>
    <row r="186">
      <c r="A186" s="30">
        <f>IF(J_A_visits!A186="","",J_A_visits!A186)</f>
        <v/>
      </c>
      <c r="B186" s="30">
        <f t="array" ref="B186">IFERROR(VLOOKUP(Visits[[#This Row],[VISIT_ID]],J_A_visits!A:O,COLUMN(J_A_visits!B:B),0),"")</f>
        <v/>
      </c>
      <c r="C186" s="30">
        <f t="array" ref="C186">IFERROR(VLOOKUP(Visits[[#This Row],[VISIT_ID]],J_A_visits!A:O,COLUMN(J_A_visits!C:C),0),"")</f>
        <v/>
      </c>
      <c r="D186" s="30">
        <f t="array" ref="D186">IFERROR(VLOOKUP(Visits[[#This Row],[VISIT_ID]],J_A_visits!A:O,COLUMN(J_A_visits!D:D),0),"")</f>
        <v/>
      </c>
      <c r="E186" s="6">
        <f t="array" ref="E186">IFERROR(DATEVALUE(LEFT(VLOOKUP(Visits[[#This Row],[VISIT_ID]],J_A_visits!A:O,COLUMN(J_A_visits!E:E),0),10)),"")</f>
        <v/>
      </c>
      <c r="F186" s="6">
        <f>IFERROR(TEXT(Visits[[#This Row],[DATE]],"YYYY-MM"),"")</f>
        <v/>
      </c>
      <c r="G186" s="6">
        <f t="array" ref="G186">IFERROR(VLOOKUP(Visits[[#This Row],[VISIT_ID]],J_A_visits!A:P,COLUMN(J_A_visits!P:P),0),"")</f>
        <v/>
      </c>
      <c r="H186" s="6">
        <f t="array" ref="H186">IFERROR(VLOOKUP(Visits[[#This Row],[VISIT_ID]],J_A_visits!A:Q,COLUMN(J_A_visits!Q:Q),0),"")</f>
        <v/>
      </c>
      <c r="I186" s="30">
        <f t="array" ref="I186">IFERROR(VLOOKUP(Visits[[#This Row],[VISIT_ID]],J_A_visits!$A:$O,COLUMN(J_A_visits!G:G),0),"")</f>
        <v/>
      </c>
      <c r="J186" s="37">
        <f t="array" ref="J186">IFERROR(VLOOKUP(Visits[[#This Row],[VISIT_ID]],J_A_visits!$A:$O,COLUMN(J_A_visits!H:H),0),"")</f>
        <v/>
      </c>
      <c r="K186" s="30">
        <f t="array" ref="K186">IFERROR(VLOOKUP(Visits[[#This Row],[VISIT_ID]],J_A_visits!$A:$O,COLUMN(J_A_visits!I:I),0),"")</f>
        <v/>
      </c>
      <c r="L186" s="37">
        <f t="array" ref="L186">IFERROR(VLOOKUP(Visits[[#This Row],[VISIT_ID]],J_A_visits!$A:$O,COLUMN(J_A_visits!J:J),0),"")</f>
        <v/>
      </c>
      <c r="M186" s="37">
        <f t="array" ref="M186">IFERROR(VLOOKUP(Visits[[#This Row],[VISIT_ID]],J_A_visits!$A:$O,COLUMN(J_A_visits!K:K),0),"")</f>
        <v/>
      </c>
      <c r="N186" s="37">
        <f t="array" ref="N186">IFERROR(VLOOKUP(Visits[[#This Row],[VISIT_ID]],J_A_visits!$A:$O,COLUMN(J_A_visits!L:L),0),"")</f>
        <v/>
      </c>
      <c r="O186" s="37">
        <f t="array" ref="O186">IFERROR(VLOOKUP(Visits[[#This Row],[VISIT_ID]],J_A_visits!$A:$O,COLUMN(J_A_visits!M:M),0),"")</f>
        <v/>
      </c>
      <c r="P186" s="37">
        <f>IFERROR(1-(Visits[[#This Row],[QUOTE_PRICE]]/Visits[[#This Row],[INITIAL_PRICE]]),"")</f>
        <v/>
      </c>
      <c r="Q186" s="36">
        <f t="array" ref="Q186">IFERROR(VLOOKUP(Visits[[#This Row],[VISIT_ID]],J_A_visits!$A:$O,COLUMN(J_A_visits!N:N),0),"")</f>
        <v/>
      </c>
      <c r="R186" s="30">
        <f t="array" ref="R186">IFERROR(VLOOKUP(Visits[[#This Row],[VISIT_ID]],J_A_visits!$A:$O,COLUMN(J_A_visits!N:N),0),"")</f>
        <v/>
      </c>
      <c r="S186" s="30">
        <f>IF(Visits[[#This Row],[VISIT_ID]]="","",COUNTIF(Table3[VISIT_ID],Visits[[#This Row],[VISIT_ID]]))</f>
        <v/>
      </c>
      <c r="T186" s="38">
        <f t="array" ref="T186">IFERROR(TIMEVALUE(MID(VLOOKUP(Visits[[#This Row],[VISIT_ID]],J_A_visits!A:O,COLUMN(J_A_visits!E:E),0),12,8))-(7/24),"")</f>
        <v/>
      </c>
      <c r="U186" s="38">
        <f t="array" ref="U186">IFERROR(
    MOD(TIMEVALUE(MID(VLOOKUP(Visits[[#This Row],[VISIT_ID]],J_A_visits!A:O,COLUMN(J_A_visits!F:F),0),12,8)) - (7/24), 1),
"")</f>
        <v/>
      </c>
      <c r="V186" s="38">
        <f>IF(_xlfn.MINIFS(Table3[CLOCK_IN],Table3[VISIT_ID],Visits[[#This Row],[VISIT_ID]])=0,"",_xlfn.MINIFS(Table3[CLOCK_IN],Table3[VISIT_ID],Visits[[#This Row],[VISIT_ID]]))</f>
        <v/>
      </c>
      <c r="W186" s="38">
        <f>IF(_xlfn.MAXIFS(Table3[CLOCK_OUT],Table3[VISIT_ID],Visits[[#This Row],[VISIT_ID]])=0,"",_xlfn.MAXIFS(Table3[CLOCK_OUT],Table3[VISIT_ID],Visits[[#This Row],[VISIT_ID]]))</f>
        <v/>
      </c>
      <c r="X186" s="20">
        <f>IFERROR((Visits[[#This Row],[SCH_END]]-Visits[[#This Row],[SCH_START]])*24,"")</f>
        <v/>
      </c>
      <c r="Y186" s="20">
        <f>IFERROR((Visits[[#This Row],[ACT_END]]-Visits[[#This Row],[ACT_START]])*24,"")</f>
        <v/>
      </c>
      <c r="Z186" s="37">
        <f>IFERROR(Visits[[#This Row],[INVOICE_PRICE]]*Parameters!$B$2+Parameters!$B$3,"")</f>
        <v/>
      </c>
      <c r="AA186" s="39">
        <f>IFERROR((Parameters!$B$6/Parameters!$C$6)*Visits[[#This Row],[EXP_DURATION]],"")</f>
        <v/>
      </c>
      <c r="AB186" s="39">
        <f>IFERROR((Parameters!$B$6/Parameters!$C$6)*Visits[[#This Row],[ACT_DURATION]],"")</f>
        <v/>
      </c>
      <c r="AC186" s="37">
        <f>IF(Visits[[#This Row],[VISIT_ID]]="","",Parameters!$B$7/Parameters!$C$7)</f>
        <v/>
      </c>
      <c r="AD186" s="38" t="n"/>
      <c r="AE186" s="37">
        <f t="array" ref="AE186">IFERROR(Visits[[#This Row],[EXP_DURATION]]*Table6[Average],"")</f>
        <v/>
      </c>
      <c r="AF186" s="39">
        <f>IFERROR(IF(Visits[[#This Row],[VISIT_ID]]="","",SUMIF(Table3[VISIT_ID],Visits[[#This Row],[VISIT_ID]],Table3[TOTAL_COST])),"")</f>
        <v/>
      </c>
    </row>
    <row r="187">
      <c r="A187" s="30">
        <f>IF(J_A_visits!A187="","",J_A_visits!A187)</f>
        <v/>
      </c>
      <c r="B187" s="30">
        <f t="array" ref="B187">IFERROR(VLOOKUP(Visits[[#This Row],[VISIT_ID]],J_A_visits!A:O,COLUMN(J_A_visits!B:B),0),"")</f>
        <v/>
      </c>
      <c r="C187" s="30">
        <f t="array" ref="C187">IFERROR(VLOOKUP(Visits[[#This Row],[VISIT_ID]],J_A_visits!A:O,COLUMN(J_A_visits!C:C),0),"")</f>
        <v/>
      </c>
      <c r="D187" s="30">
        <f t="array" ref="D187">IFERROR(VLOOKUP(Visits[[#This Row],[VISIT_ID]],J_A_visits!A:O,COLUMN(J_A_visits!D:D),0),"")</f>
        <v/>
      </c>
      <c r="E187" s="6">
        <f t="array" ref="E187">IFERROR(DATEVALUE(LEFT(VLOOKUP(Visits[[#This Row],[VISIT_ID]],J_A_visits!A:O,COLUMN(J_A_visits!E:E),0),10)),"")</f>
        <v/>
      </c>
      <c r="F187" s="6">
        <f>IFERROR(TEXT(Visits[[#This Row],[DATE]],"YYYY-MM"),"")</f>
        <v/>
      </c>
      <c r="G187" s="6">
        <f t="array" ref="G187">IFERROR(VLOOKUP(Visits[[#This Row],[VISIT_ID]],J_A_visits!A:P,COLUMN(J_A_visits!P:P),0),"")</f>
        <v/>
      </c>
      <c r="H187" s="6">
        <f t="array" ref="H187">IFERROR(VLOOKUP(Visits[[#This Row],[VISIT_ID]],J_A_visits!A:Q,COLUMN(J_A_visits!Q:Q),0),"")</f>
        <v/>
      </c>
      <c r="I187" s="30">
        <f t="array" ref="I187">IFERROR(VLOOKUP(Visits[[#This Row],[VISIT_ID]],J_A_visits!$A:$O,COLUMN(J_A_visits!G:G),0),"")</f>
        <v/>
      </c>
      <c r="J187" s="37">
        <f t="array" ref="J187">IFERROR(VLOOKUP(Visits[[#This Row],[VISIT_ID]],J_A_visits!$A:$O,COLUMN(J_A_visits!H:H),0),"")</f>
        <v/>
      </c>
      <c r="K187" s="30">
        <f t="array" ref="K187">IFERROR(VLOOKUP(Visits[[#This Row],[VISIT_ID]],J_A_visits!$A:$O,COLUMN(J_A_visits!I:I),0),"")</f>
        <v/>
      </c>
      <c r="L187" s="37">
        <f t="array" ref="L187">IFERROR(VLOOKUP(Visits[[#This Row],[VISIT_ID]],J_A_visits!$A:$O,COLUMN(J_A_visits!J:J),0),"")</f>
        <v/>
      </c>
      <c r="M187" s="37">
        <f t="array" ref="M187">IFERROR(VLOOKUP(Visits[[#This Row],[VISIT_ID]],J_A_visits!$A:$O,COLUMN(J_A_visits!K:K),0),"")</f>
        <v/>
      </c>
      <c r="N187" s="37">
        <f t="array" ref="N187">IFERROR(VLOOKUP(Visits[[#This Row],[VISIT_ID]],J_A_visits!$A:$O,COLUMN(J_A_visits!L:L),0),"")</f>
        <v/>
      </c>
      <c r="O187" s="37">
        <f t="array" ref="O187">IFERROR(VLOOKUP(Visits[[#This Row],[VISIT_ID]],J_A_visits!$A:$O,COLUMN(J_A_visits!M:M),0),"")</f>
        <v/>
      </c>
      <c r="P187" s="37">
        <f>IFERROR(1-(Visits[[#This Row],[QUOTE_PRICE]]/Visits[[#This Row],[INITIAL_PRICE]]),"")</f>
        <v/>
      </c>
      <c r="Q187" s="36">
        <f t="array" ref="Q187">IFERROR(VLOOKUP(Visits[[#This Row],[VISIT_ID]],J_A_visits!$A:$O,COLUMN(J_A_visits!N:N),0),"")</f>
        <v/>
      </c>
      <c r="R187" s="30">
        <f t="array" ref="R187">IFERROR(VLOOKUP(Visits[[#This Row],[VISIT_ID]],J_A_visits!$A:$O,COLUMN(J_A_visits!N:N),0),"")</f>
        <v/>
      </c>
      <c r="S187" s="30">
        <f>IF(Visits[[#This Row],[VISIT_ID]]="","",COUNTIF(Table3[VISIT_ID],Visits[[#This Row],[VISIT_ID]]))</f>
        <v/>
      </c>
      <c r="T187" s="38">
        <f t="array" ref="T187">IFERROR(TIMEVALUE(MID(VLOOKUP(Visits[[#This Row],[VISIT_ID]],J_A_visits!A:O,COLUMN(J_A_visits!E:E),0),12,8))-(7/24),"")</f>
        <v/>
      </c>
      <c r="U187" s="38">
        <f t="array" ref="U187">IFERROR(
    MOD(TIMEVALUE(MID(VLOOKUP(Visits[[#This Row],[VISIT_ID]],J_A_visits!A:O,COLUMN(J_A_visits!F:F),0),12,8)) - (7/24), 1),
"")</f>
        <v/>
      </c>
      <c r="V187" s="38">
        <f>IF(_xlfn.MINIFS(Table3[CLOCK_IN],Table3[VISIT_ID],Visits[[#This Row],[VISIT_ID]])=0,"",_xlfn.MINIFS(Table3[CLOCK_IN],Table3[VISIT_ID],Visits[[#This Row],[VISIT_ID]]))</f>
        <v/>
      </c>
      <c r="W187" s="38">
        <f>IF(_xlfn.MAXIFS(Table3[CLOCK_OUT],Table3[VISIT_ID],Visits[[#This Row],[VISIT_ID]])=0,"",_xlfn.MAXIFS(Table3[CLOCK_OUT],Table3[VISIT_ID],Visits[[#This Row],[VISIT_ID]]))</f>
        <v/>
      </c>
      <c r="X187" s="20">
        <f>IFERROR((Visits[[#This Row],[SCH_END]]-Visits[[#This Row],[SCH_START]])*24,"")</f>
        <v/>
      </c>
      <c r="Y187" s="20">
        <f>IFERROR((Visits[[#This Row],[ACT_END]]-Visits[[#This Row],[ACT_START]])*24,"")</f>
        <v/>
      </c>
      <c r="Z187" s="37">
        <f>IFERROR(Visits[[#This Row],[INVOICE_PRICE]]*Parameters!$B$2+Parameters!$B$3,"")</f>
        <v/>
      </c>
      <c r="AA187" s="39">
        <f>IFERROR((Parameters!$B$6/Parameters!$C$6)*Visits[[#This Row],[EXP_DURATION]],"")</f>
        <v/>
      </c>
      <c r="AB187" s="39">
        <f>IFERROR((Parameters!$B$6/Parameters!$C$6)*Visits[[#This Row],[ACT_DURATION]],"")</f>
        <v/>
      </c>
      <c r="AC187" s="37">
        <f>IF(Visits[[#This Row],[VISIT_ID]]="","",Parameters!$B$7/Parameters!$C$7)</f>
        <v/>
      </c>
      <c r="AD187" s="38" t="n"/>
      <c r="AE187" s="37">
        <f t="array" ref="AE187">IFERROR(Visits[[#This Row],[EXP_DURATION]]*Table6[Average],"")</f>
        <v/>
      </c>
      <c r="AF187" s="39">
        <f>IFERROR(IF(Visits[[#This Row],[VISIT_ID]]="","",SUMIF(Table3[VISIT_ID],Visits[[#This Row],[VISIT_ID]],Table3[TOTAL_COST])),"")</f>
        <v/>
      </c>
    </row>
    <row r="188">
      <c r="A188" s="30">
        <f>IF(J_A_visits!A188="","",J_A_visits!A188)</f>
        <v/>
      </c>
      <c r="B188" s="30">
        <f t="array" ref="B188">IFERROR(VLOOKUP(Visits[[#This Row],[VISIT_ID]],J_A_visits!A:O,COLUMN(J_A_visits!B:B),0),"")</f>
        <v/>
      </c>
      <c r="C188" s="30">
        <f t="array" ref="C188">IFERROR(VLOOKUP(Visits[[#This Row],[VISIT_ID]],J_A_visits!A:O,COLUMN(J_A_visits!C:C),0),"")</f>
        <v/>
      </c>
      <c r="D188" s="30">
        <f t="array" ref="D188">IFERROR(VLOOKUP(Visits[[#This Row],[VISIT_ID]],J_A_visits!A:O,COLUMN(J_A_visits!D:D),0),"")</f>
        <v/>
      </c>
      <c r="E188" s="6">
        <f t="array" ref="E188">IFERROR(DATEVALUE(LEFT(VLOOKUP(Visits[[#This Row],[VISIT_ID]],J_A_visits!A:O,COLUMN(J_A_visits!E:E),0),10)),"")</f>
        <v/>
      </c>
      <c r="F188" s="6">
        <f>IFERROR(TEXT(Visits[[#This Row],[DATE]],"YYYY-MM"),"")</f>
        <v/>
      </c>
      <c r="G188" s="6">
        <f t="array" ref="G188">IFERROR(VLOOKUP(Visits[[#This Row],[VISIT_ID]],J_A_visits!A:P,COLUMN(J_A_visits!P:P),0),"")</f>
        <v/>
      </c>
      <c r="H188" s="6">
        <f t="array" ref="H188">IFERROR(VLOOKUP(Visits[[#This Row],[VISIT_ID]],J_A_visits!A:Q,COLUMN(J_A_visits!Q:Q),0),"")</f>
        <v/>
      </c>
      <c r="I188" s="30">
        <f t="array" ref="I188">IFERROR(VLOOKUP(Visits[[#This Row],[VISIT_ID]],J_A_visits!$A:$O,COLUMN(J_A_visits!G:G),0),"")</f>
        <v/>
      </c>
      <c r="J188" s="37">
        <f t="array" ref="J188">IFERROR(VLOOKUP(Visits[[#This Row],[VISIT_ID]],J_A_visits!$A:$O,COLUMN(J_A_visits!H:H),0),"")</f>
        <v/>
      </c>
      <c r="K188" s="30">
        <f t="array" ref="K188">IFERROR(VLOOKUP(Visits[[#This Row],[VISIT_ID]],J_A_visits!$A:$O,COLUMN(J_A_visits!I:I),0),"")</f>
        <v/>
      </c>
      <c r="L188" s="37">
        <f t="array" ref="L188">IFERROR(VLOOKUP(Visits[[#This Row],[VISIT_ID]],J_A_visits!$A:$O,COLUMN(J_A_visits!J:J),0),"")</f>
        <v/>
      </c>
      <c r="M188" s="37">
        <f t="array" ref="M188">IFERROR(VLOOKUP(Visits[[#This Row],[VISIT_ID]],J_A_visits!$A:$O,COLUMN(J_A_visits!K:K),0),"")</f>
        <v/>
      </c>
      <c r="N188" s="37">
        <f t="array" ref="N188">IFERROR(VLOOKUP(Visits[[#This Row],[VISIT_ID]],J_A_visits!$A:$O,COLUMN(J_A_visits!L:L),0),"")</f>
        <v/>
      </c>
      <c r="O188" s="37">
        <f t="array" ref="O188">IFERROR(VLOOKUP(Visits[[#This Row],[VISIT_ID]],J_A_visits!$A:$O,COLUMN(J_A_visits!M:M),0),"")</f>
        <v/>
      </c>
      <c r="P188" s="37">
        <f>IFERROR(1-(Visits[[#This Row],[QUOTE_PRICE]]/Visits[[#This Row],[INITIAL_PRICE]]),"")</f>
        <v/>
      </c>
      <c r="Q188" s="36">
        <f t="array" ref="Q188">IFERROR(VLOOKUP(Visits[[#This Row],[VISIT_ID]],J_A_visits!$A:$O,COLUMN(J_A_visits!N:N),0),"")</f>
        <v/>
      </c>
      <c r="R188" s="30">
        <f t="array" ref="R188">IFERROR(VLOOKUP(Visits[[#This Row],[VISIT_ID]],J_A_visits!$A:$O,COLUMN(J_A_visits!N:N),0),"")</f>
        <v/>
      </c>
      <c r="S188" s="30">
        <f>IF(Visits[[#This Row],[VISIT_ID]]="","",COUNTIF(Table3[VISIT_ID],Visits[[#This Row],[VISIT_ID]]))</f>
        <v/>
      </c>
      <c r="T188" s="38">
        <f t="array" ref="T188">IFERROR(TIMEVALUE(MID(VLOOKUP(Visits[[#This Row],[VISIT_ID]],J_A_visits!A:O,COLUMN(J_A_visits!E:E),0),12,8))-(7/24),"")</f>
        <v/>
      </c>
      <c r="U188" s="38">
        <f t="array" ref="U188">IFERROR(
    MOD(TIMEVALUE(MID(VLOOKUP(Visits[[#This Row],[VISIT_ID]],J_A_visits!A:O,COLUMN(J_A_visits!F:F),0),12,8)) - (7/24), 1),
"")</f>
        <v/>
      </c>
      <c r="V188" s="38">
        <f>IF(_xlfn.MINIFS(Table3[CLOCK_IN],Table3[VISIT_ID],Visits[[#This Row],[VISIT_ID]])=0,"",_xlfn.MINIFS(Table3[CLOCK_IN],Table3[VISIT_ID],Visits[[#This Row],[VISIT_ID]]))</f>
        <v/>
      </c>
      <c r="W188" s="38">
        <f>IF(_xlfn.MAXIFS(Table3[CLOCK_OUT],Table3[VISIT_ID],Visits[[#This Row],[VISIT_ID]])=0,"",_xlfn.MAXIFS(Table3[CLOCK_OUT],Table3[VISIT_ID],Visits[[#This Row],[VISIT_ID]]))</f>
        <v/>
      </c>
      <c r="X188" s="20">
        <f>IFERROR((Visits[[#This Row],[SCH_END]]-Visits[[#This Row],[SCH_START]])*24,"")</f>
        <v/>
      </c>
      <c r="Y188" s="20">
        <f>IFERROR((Visits[[#This Row],[ACT_END]]-Visits[[#This Row],[ACT_START]])*24,"")</f>
        <v/>
      </c>
      <c r="Z188" s="37">
        <f>IFERROR(Visits[[#This Row],[INVOICE_PRICE]]*Parameters!$B$2+Parameters!$B$3,"")</f>
        <v/>
      </c>
      <c r="AA188" s="39">
        <f>IFERROR((Parameters!$B$6/Parameters!$C$6)*Visits[[#This Row],[EXP_DURATION]],"")</f>
        <v/>
      </c>
      <c r="AB188" s="39">
        <f>IFERROR((Parameters!$B$6/Parameters!$C$6)*Visits[[#This Row],[ACT_DURATION]],"")</f>
        <v/>
      </c>
      <c r="AC188" s="37">
        <f>IF(Visits[[#This Row],[VISIT_ID]]="","",Parameters!$B$7/Parameters!$C$7)</f>
        <v/>
      </c>
      <c r="AD188" s="38" t="n"/>
      <c r="AE188" s="37">
        <f t="array" ref="AE188">IFERROR(Visits[[#This Row],[EXP_DURATION]]*Table6[Average],"")</f>
        <v/>
      </c>
      <c r="AF188" s="39">
        <f>IFERROR(IF(Visits[[#This Row],[VISIT_ID]]="","",SUMIF(Table3[VISIT_ID],Visits[[#This Row],[VISIT_ID]],Table3[TOTAL_COST])),"")</f>
        <v/>
      </c>
    </row>
    <row r="189">
      <c r="A189" s="30">
        <f>IF(J_A_visits!A189="","",J_A_visits!A189)</f>
        <v/>
      </c>
      <c r="B189" s="30">
        <f t="array" ref="B189">IFERROR(VLOOKUP(Visits[[#This Row],[VISIT_ID]],J_A_visits!A:O,COLUMN(J_A_visits!B:B),0),"")</f>
        <v/>
      </c>
      <c r="C189" s="30">
        <f t="array" ref="C189">IFERROR(VLOOKUP(Visits[[#This Row],[VISIT_ID]],J_A_visits!A:O,COLUMN(J_A_visits!C:C),0),"")</f>
        <v/>
      </c>
      <c r="D189" s="30">
        <f t="array" ref="D189">IFERROR(VLOOKUP(Visits[[#This Row],[VISIT_ID]],J_A_visits!A:O,COLUMN(J_A_visits!D:D),0),"")</f>
        <v/>
      </c>
      <c r="E189" s="6">
        <f t="array" ref="E189">IFERROR(DATEVALUE(LEFT(VLOOKUP(Visits[[#This Row],[VISIT_ID]],J_A_visits!A:O,COLUMN(J_A_visits!E:E),0),10)),"")</f>
        <v/>
      </c>
      <c r="F189" s="6">
        <f>IFERROR(TEXT(Visits[[#This Row],[DATE]],"YYYY-MM"),"")</f>
        <v/>
      </c>
      <c r="G189" s="6">
        <f t="array" ref="G189">IFERROR(VLOOKUP(Visits[[#This Row],[VISIT_ID]],J_A_visits!A:P,COLUMN(J_A_visits!P:P),0),"")</f>
        <v/>
      </c>
      <c r="H189" s="6">
        <f t="array" ref="H189">IFERROR(VLOOKUP(Visits[[#This Row],[VISIT_ID]],J_A_visits!A:Q,COLUMN(J_A_visits!Q:Q),0),"")</f>
        <v/>
      </c>
      <c r="I189" s="30">
        <f t="array" ref="I189">IFERROR(VLOOKUP(Visits[[#This Row],[VISIT_ID]],J_A_visits!$A:$O,COLUMN(J_A_visits!G:G),0),"")</f>
        <v/>
      </c>
      <c r="J189" s="37">
        <f t="array" ref="J189">IFERROR(VLOOKUP(Visits[[#This Row],[VISIT_ID]],J_A_visits!$A:$O,COLUMN(J_A_visits!H:H),0),"")</f>
        <v/>
      </c>
      <c r="K189" s="30">
        <f t="array" ref="K189">IFERROR(VLOOKUP(Visits[[#This Row],[VISIT_ID]],J_A_visits!$A:$O,COLUMN(J_A_visits!I:I),0),"")</f>
        <v/>
      </c>
      <c r="L189" s="37">
        <f t="array" ref="L189">IFERROR(VLOOKUP(Visits[[#This Row],[VISIT_ID]],J_A_visits!$A:$O,COLUMN(J_A_visits!J:J),0),"")</f>
        <v/>
      </c>
      <c r="M189" s="37">
        <f t="array" ref="M189">IFERROR(VLOOKUP(Visits[[#This Row],[VISIT_ID]],J_A_visits!$A:$O,COLUMN(J_A_visits!K:K),0),"")</f>
        <v/>
      </c>
      <c r="N189" s="37">
        <f t="array" ref="N189">IFERROR(VLOOKUP(Visits[[#This Row],[VISIT_ID]],J_A_visits!$A:$O,COLUMN(J_A_visits!L:L),0),"")</f>
        <v/>
      </c>
      <c r="O189" s="37">
        <f t="array" ref="O189">IFERROR(VLOOKUP(Visits[[#This Row],[VISIT_ID]],J_A_visits!$A:$O,COLUMN(J_A_visits!M:M),0),"")</f>
        <v/>
      </c>
      <c r="P189" s="37">
        <f>IFERROR(1-(Visits[[#This Row],[QUOTE_PRICE]]/Visits[[#This Row],[INITIAL_PRICE]]),"")</f>
        <v/>
      </c>
      <c r="Q189" s="36">
        <f t="array" ref="Q189">IFERROR(VLOOKUP(Visits[[#This Row],[VISIT_ID]],J_A_visits!$A:$O,COLUMN(J_A_visits!N:N),0),"")</f>
        <v/>
      </c>
      <c r="R189" s="30">
        <f t="array" ref="R189">IFERROR(VLOOKUP(Visits[[#This Row],[VISIT_ID]],J_A_visits!$A:$O,COLUMN(J_A_visits!N:N),0),"")</f>
        <v/>
      </c>
      <c r="S189" s="30">
        <f>IF(Visits[[#This Row],[VISIT_ID]]="","",COUNTIF(Table3[VISIT_ID],Visits[[#This Row],[VISIT_ID]]))</f>
        <v/>
      </c>
      <c r="T189" s="38">
        <f t="array" ref="T189">IFERROR(TIMEVALUE(MID(VLOOKUP(Visits[[#This Row],[VISIT_ID]],J_A_visits!A:O,COLUMN(J_A_visits!E:E),0),12,8))-(7/24),"")</f>
        <v/>
      </c>
      <c r="U189" s="38">
        <f t="array" ref="U189">IFERROR(
    MOD(TIMEVALUE(MID(VLOOKUP(Visits[[#This Row],[VISIT_ID]],J_A_visits!A:O,COLUMN(J_A_visits!F:F),0),12,8)) - (7/24), 1),
"")</f>
        <v/>
      </c>
      <c r="V189" s="38">
        <f>IF(_xlfn.MINIFS(Table3[CLOCK_IN],Table3[VISIT_ID],Visits[[#This Row],[VISIT_ID]])=0,"",_xlfn.MINIFS(Table3[CLOCK_IN],Table3[VISIT_ID],Visits[[#This Row],[VISIT_ID]]))</f>
        <v/>
      </c>
      <c r="W189" s="38">
        <f>IF(_xlfn.MAXIFS(Table3[CLOCK_OUT],Table3[VISIT_ID],Visits[[#This Row],[VISIT_ID]])=0,"",_xlfn.MAXIFS(Table3[CLOCK_OUT],Table3[VISIT_ID],Visits[[#This Row],[VISIT_ID]]))</f>
        <v/>
      </c>
      <c r="X189" s="20">
        <f>IFERROR((Visits[[#This Row],[SCH_END]]-Visits[[#This Row],[SCH_START]])*24,"")</f>
        <v/>
      </c>
      <c r="Y189" s="20">
        <f>IFERROR((Visits[[#This Row],[ACT_END]]-Visits[[#This Row],[ACT_START]])*24,"")</f>
        <v/>
      </c>
      <c r="Z189" s="37">
        <f>IFERROR(Visits[[#This Row],[INVOICE_PRICE]]*Parameters!$B$2+Parameters!$B$3,"")</f>
        <v/>
      </c>
      <c r="AA189" s="39">
        <f>IFERROR((Parameters!$B$6/Parameters!$C$6)*Visits[[#This Row],[EXP_DURATION]],"")</f>
        <v/>
      </c>
      <c r="AB189" s="39">
        <f>IFERROR((Parameters!$B$6/Parameters!$C$6)*Visits[[#This Row],[ACT_DURATION]],"")</f>
        <v/>
      </c>
      <c r="AC189" s="37">
        <f>IF(Visits[[#This Row],[VISIT_ID]]="","",Parameters!$B$7/Parameters!$C$7)</f>
        <v/>
      </c>
      <c r="AD189" s="38" t="n"/>
      <c r="AE189" s="37">
        <f t="array" ref="AE189">IFERROR(Visits[[#This Row],[EXP_DURATION]]*Table6[Average],"")</f>
        <v/>
      </c>
      <c r="AF189" s="39">
        <f>IFERROR(IF(Visits[[#This Row],[VISIT_ID]]="","",SUMIF(Table3[VISIT_ID],Visits[[#This Row],[VISIT_ID]],Table3[TOTAL_COST])),"")</f>
        <v/>
      </c>
    </row>
    <row r="190">
      <c r="A190" s="30">
        <f>IF(J_A_visits!A190="","",J_A_visits!A190)</f>
        <v/>
      </c>
      <c r="B190" s="30">
        <f t="array" ref="B190">IFERROR(VLOOKUP(Visits[[#This Row],[VISIT_ID]],J_A_visits!A:O,COLUMN(J_A_visits!B:B),0),"")</f>
        <v/>
      </c>
      <c r="C190" s="30">
        <f t="array" ref="C190">IFERROR(VLOOKUP(Visits[[#This Row],[VISIT_ID]],J_A_visits!A:O,COLUMN(J_A_visits!C:C),0),"")</f>
        <v/>
      </c>
      <c r="D190" s="30">
        <f t="array" ref="D190">IFERROR(VLOOKUP(Visits[[#This Row],[VISIT_ID]],J_A_visits!A:O,COLUMN(J_A_visits!D:D),0),"")</f>
        <v/>
      </c>
      <c r="E190" s="6">
        <f t="array" ref="E190">IFERROR(DATEVALUE(LEFT(VLOOKUP(Visits[[#This Row],[VISIT_ID]],J_A_visits!A:O,COLUMN(J_A_visits!E:E),0),10)),"")</f>
        <v/>
      </c>
      <c r="F190" s="6">
        <f>IFERROR(TEXT(Visits[[#This Row],[DATE]],"YYYY-MM"),"")</f>
        <v/>
      </c>
      <c r="G190" s="6">
        <f t="array" ref="G190">IFERROR(VLOOKUP(Visits[[#This Row],[VISIT_ID]],J_A_visits!A:P,COLUMN(J_A_visits!P:P),0),"")</f>
        <v/>
      </c>
      <c r="H190" s="6">
        <f t="array" ref="H190">IFERROR(VLOOKUP(Visits[[#This Row],[VISIT_ID]],J_A_visits!A:Q,COLUMN(J_A_visits!Q:Q),0),"")</f>
        <v/>
      </c>
      <c r="I190" s="30">
        <f t="array" ref="I190">IFERROR(VLOOKUP(Visits[[#This Row],[VISIT_ID]],J_A_visits!$A:$O,COLUMN(J_A_visits!G:G),0),"")</f>
        <v/>
      </c>
      <c r="J190" s="37">
        <f t="array" ref="J190">IFERROR(VLOOKUP(Visits[[#This Row],[VISIT_ID]],J_A_visits!$A:$O,COLUMN(J_A_visits!H:H),0),"")</f>
        <v/>
      </c>
      <c r="K190" s="30">
        <f t="array" ref="K190">IFERROR(VLOOKUP(Visits[[#This Row],[VISIT_ID]],J_A_visits!$A:$O,COLUMN(J_A_visits!I:I),0),"")</f>
        <v/>
      </c>
      <c r="L190" s="37">
        <f t="array" ref="L190">IFERROR(VLOOKUP(Visits[[#This Row],[VISIT_ID]],J_A_visits!$A:$O,COLUMN(J_A_visits!J:J),0),"")</f>
        <v/>
      </c>
      <c r="M190" s="37">
        <f t="array" ref="M190">IFERROR(VLOOKUP(Visits[[#This Row],[VISIT_ID]],J_A_visits!$A:$O,COLUMN(J_A_visits!K:K),0),"")</f>
        <v/>
      </c>
      <c r="N190" s="37">
        <f t="array" ref="N190">IFERROR(VLOOKUP(Visits[[#This Row],[VISIT_ID]],J_A_visits!$A:$O,COLUMN(J_A_visits!L:L),0),"")</f>
        <v/>
      </c>
      <c r="O190" s="37">
        <f t="array" ref="O190">IFERROR(VLOOKUP(Visits[[#This Row],[VISIT_ID]],J_A_visits!$A:$O,COLUMN(J_A_visits!M:M),0),"")</f>
        <v/>
      </c>
      <c r="P190" s="37">
        <f>IFERROR(1-(Visits[[#This Row],[QUOTE_PRICE]]/Visits[[#This Row],[INITIAL_PRICE]]),"")</f>
        <v/>
      </c>
      <c r="Q190" s="36">
        <f t="array" ref="Q190">IFERROR(VLOOKUP(Visits[[#This Row],[VISIT_ID]],J_A_visits!$A:$O,COLUMN(J_A_visits!N:N),0),"")</f>
        <v/>
      </c>
      <c r="R190" s="30">
        <f t="array" ref="R190">IFERROR(VLOOKUP(Visits[[#This Row],[VISIT_ID]],J_A_visits!$A:$O,COLUMN(J_A_visits!N:N),0),"")</f>
        <v/>
      </c>
      <c r="S190" s="30">
        <f>IF(Visits[[#This Row],[VISIT_ID]]="","",COUNTIF(Table3[VISIT_ID],Visits[[#This Row],[VISIT_ID]]))</f>
        <v/>
      </c>
      <c r="T190" s="38">
        <f t="array" ref="T190">IFERROR(TIMEVALUE(MID(VLOOKUP(Visits[[#This Row],[VISIT_ID]],J_A_visits!A:O,COLUMN(J_A_visits!E:E),0),12,8))-(7/24),"")</f>
        <v/>
      </c>
      <c r="U190" s="38">
        <f t="array" ref="U190">IFERROR(
    MOD(TIMEVALUE(MID(VLOOKUP(Visits[[#This Row],[VISIT_ID]],J_A_visits!A:O,COLUMN(J_A_visits!F:F),0),12,8)) - (7/24), 1),
"")</f>
        <v/>
      </c>
      <c r="V190" s="38">
        <f>IF(_xlfn.MINIFS(Table3[CLOCK_IN],Table3[VISIT_ID],Visits[[#This Row],[VISIT_ID]])=0,"",_xlfn.MINIFS(Table3[CLOCK_IN],Table3[VISIT_ID],Visits[[#This Row],[VISIT_ID]]))</f>
        <v/>
      </c>
      <c r="W190" s="38">
        <f>IF(_xlfn.MAXIFS(Table3[CLOCK_OUT],Table3[VISIT_ID],Visits[[#This Row],[VISIT_ID]])=0,"",_xlfn.MAXIFS(Table3[CLOCK_OUT],Table3[VISIT_ID],Visits[[#This Row],[VISIT_ID]]))</f>
        <v/>
      </c>
      <c r="X190" s="20">
        <f>IFERROR((Visits[[#This Row],[SCH_END]]-Visits[[#This Row],[SCH_START]])*24,"")</f>
        <v/>
      </c>
      <c r="Y190" s="20">
        <f>IFERROR((Visits[[#This Row],[ACT_END]]-Visits[[#This Row],[ACT_START]])*24,"")</f>
        <v/>
      </c>
      <c r="Z190" s="37">
        <f>IFERROR(Visits[[#This Row],[INVOICE_PRICE]]*Parameters!$B$2+Parameters!$B$3,"")</f>
        <v/>
      </c>
      <c r="AA190" s="39">
        <f>IFERROR((Parameters!$B$6/Parameters!$C$6)*Visits[[#This Row],[EXP_DURATION]],"")</f>
        <v/>
      </c>
      <c r="AB190" s="39">
        <f>IFERROR((Parameters!$B$6/Parameters!$C$6)*Visits[[#This Row],[ACT_DURATION]],"")</f>
        <v/>
      </c>
      <c r="AC190" s="37">
        <f>IF(Visits[[#This Row],[VISIT_ID]]="","",Parameters!$B$7/Parameters!$C$7)</f>
        <v/>
      </c>
      <c r="AD190" s="38" t="n"/>
      <c r="AE190" s="37">
        <f t="array" ref="AE190">IFERROR(Visits[[#This Row],[EXP_DURATION]]*Table6[Average],"")</f>
        <v/>
      </c>
      <c r="AF190" s="39">
        <f>IFERROR(IF(Visits[[#This Row],[VISIT_ID]]="","",SUMIF(Table3[VISIT_ID],Visits[[#This Row],[VISIT_ID]],Table3[TOTAL_COST])),"")</f>
        <v/>
      </c>
    </row>
    <row r="191">
      <c r="A191" s="30">
        <f>IF(J_A_visits!A191="","",J_A_visits!A191)</f>
        <v/>
      </c>
      <c r="B191" s="30">
        <f t="array" ref="B191">IFERROR(VLOOKUP(Visits[[#This Row],[VISIT_ID]],J_A_visits!A:O,COLUMN(J_A_visits!B:B),0),"")</f>
        <v/>
      </c>
      <c r="C191" s="30">
        <f t="array" ref="C191">IFERROR(VLOOKUP(Visits[[#This Row],[VISIT_ID]],J_A_visits!A:O,COLUMN(J_A_visits!C:C),0),"")</f>
        <v/>
      </c>
      <c r="D191" s="30">
        <f t="array" ref="D191">IFERROR(VLOOKUP(Visits[[#This Row],[VISIT_ID]],J_A_visits!A:O,COLUMN(J_A_visits!D:D),0),"")</f>
        <v/>
      </c>
      <c r="E191" s="6">
        <f t="array" ref="E191">IFERROR(DATEVALUE(LEFT(VLOOKUP(Visits[[#This Row],[VISIT_ID]],J_A_visits!A:O,COLUMN(J_A_visits!E:E),0),10)),"")</f>
        <v/>
      </c>
      <c r="F191" s="6">
        <f>IFERROR(TEXT(Visits[[#This Row],[DATE]],"YYYY-MM"),"")</f>
        <v/>
      </c>
      <c r="G191" s="6">
        <f t="array" ref="G191">IFERROR(VLOOKUP(Visits[[#This Row],[VISIT_ID]],J_A_visits!A:P,COLUMN(J_A_visits!P:P),0),"")</f>
        <v/>
      </c>
      <c r="H191" s="6">
        <f t="array" ref="H191">IFERROR(VLOOKUP(Visits[[#This Row],[VISIT_ID]],J_A_visits!A:Q,COLUMN(J_A_visits!Q:Q),0),"")</f>
        <v/>
      </c>
      <c r="I191" s="30">
        <f t="array" ref="I191">IFERROR(VLOOKUP(Visits[[#This Row],[VISIT_ID]],J_A_visits!$A:$O,COLUMN(J_A_visits!G:G),0),"")</f>
        <v/>
      </c>
      <c r="J191" s="37">
        <f t="array" ref="J191">IFERROR(VLOOKUP(Visits[[#This Row],[VISIT_ID]],J_A_visits!$A:$O,COLUMN(J_A_visits!H:H),0),"")</f>
        <v/>
      </c>
      <c r="K191" s="30">
        <f t="array" ref="K191">IFERROR(VLOOKUP(Visits[[#This Row],[VISIT_ID]],J_A_visits!$A:$O,COLUMN(J_A_visits!I:I),0),"")</f>
        <v/>
      </c>
      <c r="L191" s="37">
        <f t="array" ref="L191">IFERROR(VLOOKUP(Visits[[#This Row],[VISIT_ID]],J_A_visits!$A:$O,COLUMN(J_A_visits!J:J),0),"")</f>
        <v/>
      </c>
      <c r="M191" s="37">
        <f t="array" ref="M191">IFERROR(VLOOKUP(Visits[[#This Row],[VISIT_ID]],J_A_visits!$A:$O,COLUMN(J_A_visits!K:K),0),"")</f>
        <v/>
      </c>
      <c r="N191" s="37">
        <f t="array" ref="N191">IFERROR(VLOOKUP(Visits[[#This Row],[VISIT_ID]],J_A_visits!$A:$O,COLUMN(J_A_visits!L:L),0),"")</f>
        <v/>
      </c>
      <c r="O191" s="37">
        <f t="array" ref="O191">IFERROR(VLOOKUP(Visits[[#This Row],[VISIT_ID]],J_A_visits!$A:$O,COLUMN(J_A_visits!M:M),0),"")</f>
        <v/>
      </c>
      <c r="P191" s="37">
        <f>IFERROR(1-(Visits[[#This Row],[QUOTE_PRICE]]/Visits[[#This Row],[INITIAL_PRICE]]),"")</f>
        <v/>
      </c>
      <c r="Q191" s="36">
        <f t="array" ref="Q191">IFERROR(VLOOKUP(Visits[[#This Row],[VISIT_ID]],J_A_visits!$A:$O,COLUMN(J_A_visits!N:N),0),"")</f>
        <v/>
      </c>
      <c r="R191" s="30">
        <f t="array" ref="R191">IFERROR(VLOOKUP(Visits[[#This Row],[VISIT_ID]],J_A_visits!$A:$O,COLUMN(J_A_visits!N:N),0),"")</f>
        <v/>
      </c>
      <c r="S191" s="30">
        <f>IF(Visits[[#This Row],[VISIT_ID]]="","",COUNTIF(Table3[VISIT_ID],Visits[[#This Row],[VISIT_ID]]))</f>
        <v/>
      </c>
      <c r="T191" s="38">
        <f t="array" ref="T191">IFERROR(TIMEVALUE(MID(VLOOKUP(Visits[[#This Row],[VISIT_ID]],J_A_visits!A:O,COLUMN(J_A_visits!E:E),0),12,8))-(7/24),"")</f>
        <v/>
      </c>
      <c r="U191" s="38">
        <f t="array" ref="U191">IFERROR(
    MOD(TIMEVALUE(MID(VLOOKUP(Visits[[#This Row],[VISIT_ID]],J_A_visits!A:O,COLUMN(J_A_visits!F:F),0),12,8)) - (7/24), 1),
"")</f>
        <v/>
      </c>
      <c r="V191" s="38">
        <f>IF(_xlfn.MINIFS(Table3[CLOCK_IN],Table3[VISIT_ID],Visits[[#This Row],[VISIT_ID]])=0,"",_xlfn.MINIFS(Table3[CLOCK_IN],Table3[VISIT_ID],Visits[[#This Row],[VISIT_ID]]))</f>
        <v/>
      </c>
      <c r="W191" s="38">
        <f>IF(_xlfn.MAXIFS(Table3[CLOCK_OUT],Table3[VISIT_ID],Visits[[#This Row],[VISIT_ID]])=0,"",_xlfn.MAXIFS(Table3[CLOCK_OUT],Table3[VISIT_ID],Visits[[#This Row],[VISIT_ID]]))</f>
        <v/>
      </c>
      <c r="X191" s="20">
        <f>IFERROR((Visits[[#This Row],[SCH_END]]-Visits[[#This Row],[SCH_START]])*24,"")</f>
        <v/>
      </c>
      <c r="Y191" s="20">
        <f>IFERROR((Visits[[#This Row],[ACT_END]]-Visits[[#This Row],[ACT_START]])*24,"")</f>
        <v/>
      </c>
      <c r="Z191" s="37">
        <f>IFERROR(Visits[[#This Row],[INVOICE_PRICE]]*Parameters!$B$2+Parameters!$B$3,"")</f>
        <v/>
      </c>
      <c r="AA191" s="39">
        <f>IFERROR((Parameters!$B$6/Parameters!$C$6)*Visits[[#This Row],[EXP_DURATION]],"")</f>
        <v/>
      </c>
      <c r="AB191" s="39">
        <f>IFERROR((Parameters!$B$6/Parameters!$C$6)*Visits[[#This Row],[ACT_DURATION]],"")</f>
        <v/>
      </c>
      <c r="AC191" s="37">
        <f>IF(Visits[[#This Row],[VISIT_ID]]="","",Parameters!$B$7/Parameters!$C$7)</f>
        <v/>
      </c>
      <c r="AD191" s="38" t="n"/>
      <c r="AE191" s="37">
        <f t="array" ref="AE191">IFERROR(Visits[[#This Row],[EXP_DURATION]]*Table6[Average],"")</f>
        <v/>
      </c>
      <c r="AF191" s="39">
        <f>IFERROR(IF(Visits[[#This Row],[VISIT_ID]]="","",SUMIF(Table3[VISIT_ID],Visits[[#This Row],[VISIT_ID]],Table3[TOTAL_COST])),"")</f>
        <v/>
      </c>
    </row>
    <row r="192">
      <c r="A192" s="30">
        <f>IF(J_A_visits!A192="","",J_A_visits!A192)</f>
        <v/>
      </c>
      <c r="B192" s="30">
        <f t="array" ref="B192">IFERROR(VLOOKUP(Visits[[#This Row],[VISIT_ID]],J_A_visits!A:O,COLUMN(J_A_visits!B:B),0),"")</f>
        <v/>
      </c>
      <c r="C192" s="30">
        <f t="array" ref="C192">IFERROR(VLOOKUP(Visits[[#This Row],[VISIT_ID]],J_A_visits!A:O,COLUMN(J_A_visits!C:C),0),"")</f>
        <v/>
      </c>
      <c r="D192" s="30">
        <f t="array" ref="D192">IFERROR(VLOOKUP(Visits[[#This Row],[VISIT_ID]],J_A_visits!A:O,COLUMN(J_A_visits!D:D),0),"")</f>
        <v/>
      </c>
      <c r="E192" s="6">
        <f t="array" ref="E192">IFERROR(DATEVALUE(LEFT(VLOOKUP(Visits[[#This Row],[VISIT_ID]],J_A_visits!A:O,COLUMN(J_A_visits!E:E),0),10)),"")</f>
        <v/>
      </c>
      <c r="F192" s="6">
        <f>IFERROR(TEXT(Visits[[#This Row],[DATE]],"YYYY-MM"),"")</f>
        <v/>
      </c>
      <c r="G192" s="6">
        <f t="array" ref="G192">IFERROR(VLOOKUP(Visits[[#This Row],[VISIT_ID]],J_A_visits!A:P,COLUMN(J_A_visits!P:P),0),"")</f>
        <v/>
      </c>
      <c r="H192" s="6">
        <f t="array" ref="H192">IFERROR(VLOOKUP(Visits[[#This Row],[VISIT_ID]],J_A_visits!A:Q,COLUMN(J_A_visits!Q:Q),0),"")</f>
        <v/>
      </c>
      <c r="I192" s="30">
        <f t="array" ref="I192">IFERROR(VLOOKUP(Visits[[#This Row],[VISIT_ID]],J_A_visits!$A:$O,COLUMN(J_A_visits!G:G),0),"")</f>
        <v/>
      </c>
      <c r="J192" s="37">
        <f t="array" ref="J192">IFERROR(VLOOKUP(Visits[[#This Row],[VISIT_ID]],J_A_visits!$A:$O,COLUMN(J_A_visits!H:H),0),"")</f>
        <v/>
      </c>
      <c r="K192" s="30">
        <f t="array" ref="K192">IFERROR(VLOOKUP(Visits[[#This Row],[VISIT_ID]],J_A_visits!$A:$O,COLUMN(J_A_visits!I:I),0),"")</f>
        <v/>
      </c>
      <c r="L192" s="37">
        <f t="array" ref="L192">IFERROR(VLOOKUP(Visits[[#This Row],[VISIT_ID]],J_A_visits!$A:$O,COLUMN(J_A_visits!J:J),0),"")</f>
        <v/>
      </c>
      <c r="M192" s="37">
        <f t="array" ref="M192">IFERROR(VLOOKUP(Visits[[#This Row],[VISIT_ID]],J_A_visits!$A:$O,COLUMN(J_A_visits!K:K),0),"")</f>
        <v/>
      </c>
      <c r="N192" s="37">
        <f t="array" ref="N192">IFERROR(VLOOKUP(Visits[[#This Row],[VISIT_ID]],J_A_visits!$A:$O,COLUMN(J_A_visits!L:L),0),"")</f>
        <v/>
      </c>
      <c r="O192" s="37">
        <f t="array" ref="O192">IFERROR(VLOOKUP(Visits[[#This Row],[VISIT_ID]],J_A_visits!$A:$O,COLUMN(J_A_visits!M:M),0),"")</f>
        <v/>
      </c>
      <c r="P192" s="37">
        <f>IFERROR(1-(Visits[[#This Row],[QUOTE_PRICE]]/Visits[[#This Row],[INITIAL_PRICE]]),"")</f>
        <v/>
      </c>
      <c r="Q192" s="36">
        <f t="array" ref="Q192">IFERROR(VLOOKUP(Visits[[#This Row],[VISIT_ID]],J_A_visits!$A:$O,COLUMN(J_A_visits!N:N),0),"")</f>
        <v/>
      </c>
      <c r="R192" s="30">
        <f t="array" ref="R192">IFERROR(VLOOKUP(Visits[[#This Row],[VISIT_ID]],J_A_visits!$A:$O,COLUMN(J_A_visits!N:N),0),"")</f>
        <v/>
      </c>
      <c r="S192" s="30">
        <f>IF(Visits[[#This Row],[VISIT_ID]]="","",COUNTIF(Table3[VISIT_ID],Visits[[#This Row],[VISIT_ID]]))</f>
        <v/>
      </c>
      <c r="T192" s="38">
        <f t="array" ref="T192">IFERROR(TIMEVALUE(MID(VLOOKUP(Visits[[#This Row],[VISIT_ID]],J_A_visits!A:O,COLUMN(J_A_visits!E:E),0),12,8))-(7/24),"")</f>
        <v/>
      </c>
      <c r="U192" s="38">
        <f t="array" ref="U192">IFERROR(
    MOD(TIMEVALUE(MID(VLOOKUP(Visits[[#This Row],[VISIT_ID]],J_A_visits!A:O,COLUMN(J_A_visits!F:F),0),12,8)) - (7/24), 1),
"")</f>
        <v/>
      </c>
      <c r="V192" s="38">
        <f>IF(_xlfn.MINIFS(Table3[CLOCK_IN],Table3[VISIT_ID],Visits[[#This Row],[VISIT_ID]])=0,"",_xlfn.MINIFS(Table3[CLOCK_IN],Table3[VISIT_ID],Visits[[#This Row],[VISIT_ID]]))</f>
        <v/>
      </c>
      <c r="W192" s="38">
        <f>IF(_xlfn.MAXIFS(Table3[CLOCK_OUT],Table3[VISIT_ID],Visits[[#This Row],[VISIT_ID]])=0,"",_xlfn.MAXIFS(Table3[CLOCK_OUT],Table3[VISIT_ID],Visits[[#This Row],[VISIT_ID]]))</f>
        <v/>
      </c>
      <c r="X192" s="20">
        <f>IFERROR((Visits[[#This Row],[SCH_END]]-Visits[[#This Row],[SCH_START]])*24,"")</f>
        <v/>
      </c>
      <c r="Y192" s="20">
        <f>IFERROR((Visits[[#This Row],[ACT_END]]-Visits[[#This Row],[ACT_START]])*24,"")</f>
        <v/>
      </c>
      <c r="Z192" s="37">
        <f>IFERROR(Visits[[#This Row],[INVOICE_PRICE]]*Parameters!$B$2+Parameters!$B$3,"")</f>
        <v/>
      </c>
      <c r="AA192" s="39">
        <f>IFERROR((Parameters!$B$6/Parameters!$C$6)*Visits[[#This Row],[EXP_DURATION]],"")</f>
        <v/>
      </c>
      <c r="AB192" s="39">
        <f>IFERROR((Parameters!$B$6/Parameters!$C$6)*Visits[[#This Row],[ACT_DURATION]],"")</f>
        <v/>
      </c>
      <c r="AC192" s="37">
        <f>IF(Visits[[#This Row],[VISIT_ID]]="","",Parameters!$B$7/Parameters!$C$7)</f>
        <v/>
      </c>
      <c r="AD192" s="38" t="n"/>
      <c r="AE192" s="37">
        <f t="array" ref="AE192">IFERROR(Visits[[#This Row],[EXP_DURATION]]*Table6[Average],"")</f>
        <v/>
      </c>
      <c r="AF192" s="39">
        <f>IFERROR(IF(Visits[[#This Row],[VISIT_ID]]="","",SUMIF(Table3[VISIT_ID],Visits[[#This Row],[VISIT_ID]],Table3[TOTAL_COST])),"")</f>
        <v/>
      </c>
    </row>
    <row r="193">
      <c r="A193" s="30">
        <f>IF(J_A_visits!A193="","",J_A_visits!A193)</f>
        <v/>
      </c>
      <c r="B193" s="30">
        <f t="array" ref="B193">IFERROR(VLOOKUP(Visits[[#This Row],[VISIT_ID]],J_A_visits!A:O,COLUMN(J_A_visits!B:B),0),"")</f>
        <v/>
      </c>
      <c r="C193" s="30">
        <f t="array" ref="C193">IFERROR(VLOOKUP(Visits[[#This Row],[VISIT_ID]],J_A_visits!A:O,COLUMN(J_A_visits!C:C),0),"")</f>
        <v/>
      </c>
      <c r="D193" s="30">
        <f t="array" ref="D193">IFERROR(VLOOKUP(Visits[[#This Row],[VISIT_ID]],J_A_visits!A:O,COLUMN(J_A_visits!D:D),0),"")</f>
        <v/>
      </c>
      <c r="E193" s="6">
        <f t="array" ref="E193">IFERROR(DATEVALUE(LEFT(VLOOKUP(Visits[[#This Row],[VISIT_ID]],J_A_visits!A:O,COLUMN(J_A_visits!E:E),0),10)),"")</f>
        <v/>
      </c>
      <c r="F193" s="6">
        <f>IFERROR(TEXT(Visits[[#This Row],[DATE]],"YYYY-MM"),"")</f>
        <v/>
      </c>
      <c r="G193" s="6">
        <f t="array" ref="G193">IFERROR(VLOOKUP(Visits[[#This Row],[VISIT_ID]],J_A_visits!A:P,COLUMN(J_A_visits!P:P),0),"")</f>
        <v/>
      </c>
      <c r="H193" s="6">
        <f t="array" ref="H193">IFERROR(VLOOKUP(Visits[[#This Row],[VISIT_ID]],J_A_visits!A:Q,COLUMN(J_A_visits!Q:Q),0),"")</f>
        <v/>
      </c>
      <c r="I193" s="30">
        <f t="array" ref="I193">IFERROR(VLOOKUP(Visits[[#This Row],[VISIT_ID]],J_A_visits!$A:$O,COLUMN(J_A_visits!G:G),0),"")</f>
        <v/>
      </c>
      <c r="J193" s="37">
        <f t="array" ref="J193">IFERROR(VLOOKUP(Visits[[#This Row],[VISIT_ID]],J_A_visits!$A:$O,COLUMN(J_A_visits!H:H),0),"")</f>
        <v/>
      </c>
      <c r="K193" s="30">
        <f t="array" ref="K193">IFERROR(VLOOKUP(Visits[[#This Row],[VISIT_ID]],J_A_visits!$A:$O,COLUMN(J_A_visits!I:I),0),"")</f>
        <v/>
      </c>
      <c r="L193" s="37">
        <f t="array" ref="L193">IFERROR(VLOOKUP(Visits[[#This Row],[VISIT_ID]],J_A_visits!$A:$O,COLUMN(J_A_visits!J:J),0),"")</f>
        <v/>
      </c>
      <c r="M193" s="37">
        <f t="array" ref="M193">IFERROR(VLOOKUP(Visits[[#This Row],[VISIT_ID]],J_A_visits!$A:$O,COLUMN(J_A_visits!K:K),0),"")</f>
        <v/>
      </c>
      <c r="N193" s="37">
        <f t="array" ref="N193">IFERROR(VLOOKUP(Visits[[#This Row],[VISIT_ID]],J_A_visits!$A:$O,COLUMN(J_A_visits!L:L),0),"")</f>
        <v/>
      </c>
      <c r="O193" s="37">
        <f t="array" ref="O193">IFERROR(VLOOKUP(Visits[[#This Row],[VISIT_ID]],J_A_visits!$A:$O,COLUMN(J_A_visits!M:M),0),"")</f>
        <v/>
      </c>
      <c r="P193" s="37">
        <f>IFERROR(1-(Visits[[#This Row],[QUOTE_PRICE]]/Visits[[#This Row],[INITIAL_PRICE]]),"")</f>
        <v/>
      </c>
      <c r="Q193" s="36">
        <f t="array" ref="Q193">IFERROR(VLOOKUP(Visits[[#This Row],[VISIT_ID]],J_A_visits!$A:$O,COLUMN(J_A_visits!N:N),0),"")</f>
        <v/>
      </c>
      <c r="R193" s="30">
        <f t="array" ref="R193">IFERROR(VLOOKUP(Visits[[#This Row],[VISIT_ID]],J_A_visits!$A:$O,COLUMN(J_A_visits!N:N),0),"")</f>
        <v/>
      </c>
      <c r="S193" s="30">
        <f>IF(Visits[[#This Row],[VISIT_ID]]="","",COUNTIF(Table3[VISIT_ID],Visits[[#This Row],[VISIT_ID]]))</f>
        <v/>
      </c>
      <c r="T193" s="38">
        <f t="array" ref="T193">IFERROR(TIMEVALUE(MID(VLOOKUP(Visits[[#This Row],[VISIT_ID]],J_A_visits!A:O,COLUMN(J_A_visits!E:E),0),12,8))-(7/24),"")</f>
        <v/>
      </c>
      <c r="U193" s="38">
        <f t="array" ref="U193">IFERROR(
    MOD(TIMEVALUE(MID(VLOOKUP(Visits[[#This Row],[VISIT_ID]],J_A_visits!A:O,COLUMN(J_A_visits!F:F),0),12,8)) - (7/24), 1),
"")</f>
        <v/>
      </c>
      <c r="V193" s="38">
        <f>IF(_xlfn.MINIFS(Table3[CLOCK_IN],Table3[VISIT_ID],Visits[[#This Row],[VISIT_ID]])=0,"",_xlfn.MINIFS(Table3[CLOCK_IN],Table3[VISIT_ID],Visits[[#This Row],[VISIT_ID]]))</f>
        <v/>
      </c>
      <c r="W193" s="38">
        <f>IF(_xlfn.MAXIFS(Table3[CLOCK_OUT],Table3[VISIT_ID],Visits[[#This Row],[VISIT_ID]])=0,"",_xlfn.MAXIFS(Table3[CLOCK_OUT],Table3[VISIT_ID],Visits[[#This Row],[VISIT_ID]]))</f>
        <v/>
      </c>
      <c r="X193" s="20">
        <f>IFERROR((Visits[[#This Row],[SCH_END]]-Visits[[#This Row],[SCH_START]])*24,"")</f>
        <v/>
      </c>
      <c r="Y193" s="20">
        <f>IFERROR((Visits[[#This Row],[ACT_END]]-Visits[[#This Row],[ACT_START]])*24,"")</f>
        <v/>
      </c>
      <c r="Z193" s="37">
        <f>IFERROR(Visits[[#This Row],[INVOICE_PRICE]]*Parameters!$B$2+Parameters!$B$3,"")</f>
        <v/>
      </c>
      <c r="AA193" s="39">
        <f>IFERROR((Parameters!$B$6/Parameters!$C$6)*Visits[[#This Row],[EXP_DURATION]],"")</f>
        <v/>
      </c>
      <c r="AB193" s="39">
        <f>IFERROR((Parameters!$B$6/Parameters!$C$6)*Visits[[#This Row],[ACT_DURATION]],"")</f>
        <v/>
      </c>
      <c r="AC193" s="37">
        <f>IF(Visits[[#This Row],[VISIT_ID]]="","",Parameters!$B$7/Parameters!$C$7)</f>
        <v/>
      </c>
      <c r="AD193" s="38" t="n"/>
      <c r="AE193" s="37">
        <f t="array" ref="AE193">IFERROR(Visits[[#This Row],[EXP_DURATION]]*Table6[Average],"")</f>
        <v/>
      </c>
      <c r="AF193" s="39">
        <f>IFERROR(IF(Visits[[#This Row],[VISIT_ID]]="","",SUMIF(Table3[VISIT_ID],Visits[[#This Row],[VISIT_ID]],Table3[TOTAL_COST])),"")</f>
        <v/>
      </c>
    </row>
    <row r="194">
      <c r="A194" s="30">
        <f>IF(J_A_visits!A194="","",J_A_visits!A194)</f>
        <v/>
      </c>
      <c r="B194" s="30">
        <f t="array" ref="B194">IFERROR(VLOOKUP(Visits[[#This Row],[VISIT_ID]],J_A_visits!A:O,COLUMN(J_A_visits!B:B),0),"")</f>
        <v/>
      </c>
      <c r="C194" s="30">
        <f t="array" ref="C194">IFERROR(VLOOKUP(Visits[[#This Row],[VISIT_ID]],J_A_visits!A:O,COLUMN(J_A_visits!C:C),0),"")</f>
        <v/>
      </c>
      <c r="D194" s="30">
        <f t="array" ref="D194">IFERROR(VLOOKUP(Visits[[#This Row],[VISIT_ID]],J_A_visits!A:O,COLUMN(J_A_visits!D:D),0),"")</f>
        <v/>
      </c>
      <c r="E194" s="6">
        <f t="array" ref="E194">IFERROR(DATEVALUE(LEFT(VLOOKUP(Visits[[#This Row],[VISIT_ID]],J_A_visits!A:O,COLUMN(J_A_visits!E:E),0),10)),"")</f>
        <v/>
      </c>
      <c r="F194" s="6">
        <f>IFERROR(TEXT(Visits[[#This Row],[DATE]],"YYYY-MM"),"")</f>
        <v/>
      </c>
      <c r="G194" s="6">
        <f t="array" ref="G194">IFERROR(VLOOKUP(Visits[[#This Row],[VISIT_ID]],J_A_visits!A:P,COLUMN(J_A_visits!P:P),0),"")</f>
        <v/>
      </c>
      <c r="H194" s="6">
        <f t="array" ref="H194">IFERROR(VLOOKUP(Visits[[#This Row],[VISIT_ID]],J_A_visits!A:Q,COLUMN(J_A_visits!Q:Q),0),"")</f>
        <v/>
      </c>
      <c r="I194" s="30">
        <f t="array" ref="I194">IFERROR(VLOOKUP(Visits[[#This Row],[VISIT_ID]],J_A_visits!$A:$O,COLUMN(J_A_visits!G:G),0),"")</f>
        <v/>
      </c>
      <c r="J194" s="37">
        <f t="array" ref="J194">IFERROR(VLOOKUP(Visits[[#This Row],[VISIT_ID]],J_A_visits!$A:$O,COLUMN(J_A_visits!H:H),0),"")</f>
        <v/>
      </c>
      <c r="K194" s="30">
        <f t="array" ref="K194">IFERROR(VLOOKUP(Visits[[#This Row],[VISIT_ID]],J_A_visits!$A:$O,COLUMN(J_A_visits!I:I),0),"")</f>
        <v/>
      </c>
      <c r="L194" s="37">
        <f t="array" ref="L194">IFERROR(VLOOKUP(Visits[[#This Row],[VISIT_ID]],J_A_visits!$A:$O,COLUMN(J_A_visits!J:J),0),"")</f>
        <v/>
      </c>
      <c r="M194" s="37">
        <f t="array" ref="M194">IFERROR(VLOOKUP(Visits[[#This Row],[VISIT_ID]],J_A_visits!$A:$O,COLUMN(J_A_visits!K:K),0),"")</f>
        <v/>
      </c>
      <c r="N194" s="37">
        <f t="array" ref="N194">IFERROR(VLOOKUP(Visits[[#This Row],[VISIT_ID]],J_A_visits!$A:$O,COLUMN(J_A_visits!L:L),0),"")</f>
        <v/>
      </c>
      <c r="O194" s="37">
        <f t="array" ref="O194">IFERROR(VLOOKUP(Visits[[#This Row],[VISIT_ID]],J_A_visits!$A:$O,COLUMN(J_A_visits!M:M),0),"")</f>
        <v/>
      </c>
      <c r="P194" s="37">
        <f>IFERROR(1-(Visits[[#This Row],[QUOTE_PRICE]]/Visits[[#This Row],[INITIAL_PRICE]]),"")</f>
        <v/>
      </c>
      <c r="Q194" s="36">
        <f t="array" ref="Q194">IFERROR(VLOOKUP(Visits[[#This Row],[VISIT_ID]],J_A_visits!$A:$O,COLUMN(J_A_visits!N:N),0),"")</f>
        <v/>
      </c>
      <c r="R194" s="30">
        <f t="array" ref="R194">IFERROR(VLOOKUP(Visits[[#This Row],[VISIT_ID]],J_A_visits!$A:$O,COLUMN(J_A_visits!N:N),0),"")</f>
        <v/>
      </c>
      <c r="S194" s="30">
        <f>IF(Visits[[#This Row],[VISIT_ID]]="","",COUNTIF(Table3[VISIT_ID],Visits[[#This Row],[VISIT_ID]]))</f>
        <v/>
      </c>
      <c r="T194" s="38">
        <f t="array" ref="T194">IFERROR(TIMEVALUE(MID(VLOOKUP(Visits[[#This Row],[VISIT_ID]],J_A_visits!A:O,COLUMN(J_A_visits!E:E),0),12,8))-(7/24),"")</f>
        <v/>
      </c>
      <c r="U194" s="38">
        <f t="array" ref="U194">IFERROR(
    MOD(TIMEVALUE(MID(VLOOKUP(Visits[[#This Row],[VISIT_ID]],J_A_visits!A:O,COLUMN(J_A_visits!F:F),0),12,8)) - (7/24), 1),
"")</f>
        <v/>
      </c>
      <c r="V194" s="38">
        <f>IF(_xlfn.MINIFS(Table3[CLOCK_IN],Table3[VISIT_ID],Visits[[#This Row],[VISIT_ID]])=0,"",_xlfn.MINIFS(Table3[CLOCK_IN],Table3[VISIT_ID],Visits[[#This Row],[VISIT_ID]]))</f>
        <v/>
      </c>
      <c r="W194" s="38">
        <f>IF(_xlfn.MAXIFS(Table3[CLOCK_OUT],Table3[VISIT_ID],Visits[[#This Row],[VISIT_ID]])=0,"",_xlfn.MAXIFS(Table3[CLOCK_OUT],Table3[VISIT_ID],Visits[[#This Row],[VISIT_ID]]))</f>
        <v/>
      </c>
      <c r="X194" s="20">
        <f>IFERROR((Visits[[#This Row],[SCH_END]]-Visits[[#This Row],[SCH_START]])*24,"")</f>
        <v/>
      </c>
      <c r="Y194" s="20">
        <f>IFERROR((Visits[[#This Row],[ACT_END]]-Visits[[#This Row],[ACT_START]])*24,"")</f>
        <v/>
      </c>
      <c r="Z194" s="37">
        <f>IFERROR(Visits[[#This Row],[INVOICE_PRICE]]*Parameters!$B$2+Parameters!$B$3,"")</f>
        <v/>
      </c>
      <c r="AA194" s="39">
        <f>IFERROR((Parameters!$B$6/Parameters!$C$6)*Visits[[#This Row],[EXP_DURATION]],"")</f>
        <v/>
      </c>
      <c r="AB194" s="39">
        <f>IFERROR((Parameters!$B$6/Parameters!$C$6)*Visits[[#This Row],[ACT_DURATION]],"")</f>
        <v/>
      </c>
      <c r="AC194" s="37">
        <f>IF(Visits[[#This Row],[VISIT_ID]]="","",Parameters!$B$7/Parameters!$C$7)</f>
        <v/>
      </c>
      <c r="AD194" s="38" t="n"/>
      <c r="AE194" s="37">
        <f t="array" ref="AE194">IFERROR(Visits[[#This Row],[EXP_DURATION]]*Table6[Average],"")</f>
        <v/>
      </c>
      <c r="AF194" s="39">
        <f>IFERROR(IF(Visits[[#This Row],[VISIT_ID]]="","",SUMIF(Table3[VISIT_ID],Visits[[#This Row],[VISIT_ID]],Table3[TOTAL_COST])),"")</f>
        <v/>
      </c>
    </row>
    <row r="195">
      <c r="A195" s="30">
        <f>IF(J_A_visits!A195="","",J_A_visits!A195)</f>
        <v/>
      </c>
      <c r="B195" s="30">
        <f t="array" ref="B195">IFERROR(VLOOKUP(Visits[[#This Row],[VISIT_ID]],J_A_visits!A:O,COLUMN(J_A_visits!B:B),0),"")</f>
        <v/>
      </c>
      <c r="C195" s="30">
        <f t="array" ref="C195">IFERROR(VLOOKUP(Visits[[#This Row],[VISIT_ID]],J_A_visits!A:O,COLUMN(J_A_visits!C:C),0),"")</f>
        <v/>
      </c>
      <c r="D195" s="30">
        <f t="array" ref="D195">IFERROR(VLOOKUP(Visits[[#This Row],[VISIT_ID]],J_A_visits!A:O,COLUMN(J_A_visits!D:D),0),"")</f>
        <v/>
      </c>
      <c r="E195" s="6">
        <f t="array" ref="E195">IFERROR(DATEVALUE(LEFT(VLOOKUP(Visits[[#This Row],[VISIT_ID]],J_A_visits!A:O,COLUMN(J_A_visits!E:E),0),10)),"")</f>
        <v/>
      </c>
      <c r="F195" s="6">
        <f>IFERROR(TEXT(Visits[[#This Row],[DATE]],"YYYY-MM"),"")</f>
        <v/>
      </c>
      <c r="G195" s="6">
        <f t="array" ref="G195">IFERROR(VLOOKUP(Visits[[#This Row],[VISIT_ID]],J_A_visits!A:P,COLUMN(J_A_visits!P:P),0),"")</f>
        <v/>
      </c>
      <c r="H195" s="6">
        <f t="array" ref="H195">IFERROR(VLOOKUP(Visits[[#This Row],[VISIT_ID]],J_A_visits!A:Q,COLUMN(J_A_visits!Q:Q),0),"")</f>
        <v/>
      </c>
      <c r="I195" s="30">
        <f t="array" ref="I195">IFERROR(VLOOKUP(Visits[[#This Row],[VISIT_ID]],J_A_visits!$A:$O,COLUMN(J_A_visits!G:G),0),"")</f>
        <v/>
      </c>
      <c r="J195" s="37">
        <f t="array" ref="J195">IFERROR(VLOOKUP(Visits[[#This Row],[VISIT_ID]],J_A_visits!$A:$O,COLUMN(J_A_visits!H:H),0),"")</f>
        <v/>
      </c>
      <c r="K195" s="30">
        <f t="array" ref="K195">IFERROR(VLOOKUP(Visits[[#This Row],[VISIT_ID]],J_A_visits!$A:$O,COLUMN(J_A_visits!I:I),0),"")</f>
        <v/>
      </c>
      <c r="L195" s="37">
        <f t="array" ref="L195">IFERROR(VLOOKUP(Visits[[#This Row],[VISIT_ID]],J_A_visits!$A:$O,COLUMN(J_A_visits!J:J),0),"")</f>
        <v/>
      </c>
      <c r="M195" s="37">
        <f t="array" ref="M195">IFERROR(VLOOKUP(Visits[[#This Row],[VISIT_ID]],J_A_visits!$A:$O,COLUMN(J_A_visits!K:K),0),"")</f>
        <v/>
      </c>
      <c r="N195" s="37">
        <f t="array" ref="N195">IFERROR(VLOOKUP(Visits[[#This Row],[VISIT_ID]],J_A_visits!$A:$O,COLUMN(J_A_visits!L:L),0),"")</f>
        <v/>
      </c>
      <c r="O195" s="37">
        <f t="array" ref="O195">IFERROR(VLOOKUP(Visits[[#This Row],[VISIT_ID]],J_A_visits!$A:$O,COLUMN(J_A_visits!M:M),0),"")</f>
        <v/>
      </c>
      <c r="P195" s="37">
        <f>IFERROR(1-(Visits[[#This Row],[QUOTE_PRICE]]/Visits[[#This Row],[INITIAL_PRICE]]),"")</f>
        <v/>
      </c>
      <c r="Q195" s="36">
        <f t="array" ref="Q195">IFERROR(VLOOKUP(Visits[[#This Row],[VISIT_ID]],J_A_visits!$A:$O,COLUMN(J_A_visits!N:N),0),"")</f>
        <v/>
      </c>
      <c r="R195" s="30">
        <f t="array" ref="R195">IFERROR(VLOOKUP(Visits[[#This Row],[VISIT_ID]],J_A_visits!$A:$O,COLUMN(J_A_visits!N:N),0),"")</f>
        <v/>
      </c>
      <c r="S195" s="30">
        <f>IF(Visits[[#This Row],[VISIT_ID]]="","",COUNTIF(Table3[VISIT_ID],Visits[[#This Row],[VISIT_ID]]))</f>
        <v/>
      </c>
      <c r="T195" s="38">
        <f t="array" ref="T195">IFERROR(TIMEVALUE(MID(VLOOKUP(Visits[[#This Row],[VISIT_ID]],J_A_visits!A:O,COLUMN(J_A_visits!E:E),0),12,8))-(7/24),"")</f>
        <v/>
      </c>
      <c r="U195" s="38">
        <f t="array" ref="U195">IFERROR(
    MOD(TIMEVALUE(MID(VLOOKUP(Visits[[#This Row],[VISIT_ID]],J_A_visits!A:O,COLUMN(J_A_visits!F:F),0),12,8)) - (7/24), 1),
"")</f>
        <v/>
      </c>
      <c r="V195" s="38">
        <f>IF(_xlfn.MINIFS(Table3[CLOCK_IN],Table3[VISIT_ID],Visits[[#This Row],[VISIT_ID]])=0,"",_xlfn.MINIFS(Table3[CLOCK_IN],Table3[VISIT_ID],Visits[[#This Row],[VISIT_ID]]))</f>
        <v/>
      </c>
      <c r="W195" s="38">
        <f>IF(_xlfn.MAXIFS(Table3[CLOCK_OUT],Table3[VISIT_ID],Visits[[#This Row],[VISIT_ID]])=0,"",_xlfn.MAXIFS(Table3[CLOCK_OUT],Table3[VISIT_ID],Visits[[#This Row],[VISIT_ID]]))</f>
        <v/>
      </c>
      <c r="X195" s="20">
        <f>IFERROR((Visits[[#This Row],[SCH_END]]-Visits[[#This Row],[SCH_START]])*24,"")</f>
        <v/>
      </c>
      <c r="Y195" s="20">
        <f>IFERROR((Visits[[#This Row],[ACT_END]]-Visits[[#This Row],[ACT_START]])*24,"")</f>
        <v/>
      </c>
      <c r="Z195" s="37">
        <f>IFERROR(Visits[[#This Row],[INVOICE_PRICE]]*Parameters!$B$2+Parameters!$B$3,"")</f>
        <v/>
      </c>
      <c r="AA195" s="39">
        <f>IFERROR((Parameters!$B$6/Parameters!$C$6)*Visits[[#This Row],[EXP_DURATION]],"")</f>
        <v/>
      </c>
      <c r="AB195" s="39">
        <f>IFERROR((Parameters!$B$6/Parameters!$C$6)*Visits[[#This Row],[ACT_DURATION]],"")</f>
        <v/>
      </c>
      <c r="AC195" s="37">
        <f>IF(Visits[[#This Row],[VISIT_ID]]="","",Parameters!$B$7/Parameters!$C$7)</f>
        <v/>
      </c>
      <c r="AD195" s="38" t="n"/>
      <c r="AE195" s="37">
        <f t="array" ref="AE195">IFERROR(Visits[[#This Row],[EXP_DURATION]]*Table6[Average],"")</f>
        <v/>
      </c>
      <c r="AF195" s="39">
        <f>IFERROR(IF(Visits[[#This Row],[VISIT_ID]]="","",SUMIF(Table3[VISIT_ID],Visits[[#This Row],[VISIT_ID]],Table3[TOTAL_COST])),"")</f>
        <v/>
      </c>
    </row>
    <row r="196">
      <c r="A196" s="30">
        <f>IF(J_A_visits!A196="","",J_A_visits!A196)</f>
        <v/>
      </c>
      <c r="B196" s="30">
        <f t="array" ref="B196">IFERROR(VLOOKUP(Visits[[#This Row],[VISIT_ID]],J_A_visits!A:O,COLUMN(J_A_visits!B:B),0),"")</f>
        <v/>
      </c>
      <c r="C196" s="30">
        <f t="array" ref="C196">IFERROR(VLOOKUP(Visits[[#This Row],[VISIT_ID]],J_A_visits!A:O,COLUMN(J_A_visits!C:C),0),"")</f>
        <v/>
      </c>
      <c r="D196" s="30">
        <f t="array" ref="D196">IFERROR(VLOOKUP(Visits[[#This Row],[VISIT_ID]],J_A_visits!A:O,COLUMN(J_A_visits!D:D),0),"")</f>
        <v/>
      </c>
      <c r="E196" s="6">
        <f t="array" ref="E196">IFERROR(DATEVALUE(LEFT(VLOOKUP(Visits[[#This Row],[VISIT_ID]],J_A_visits!A:O,COLUMN(J_A_visits!E:E),0),10)),"")</f>
        <v/>
      </c>
      <c r="F196" s="6">
        <f>IFERROR(TEXT(Visits[[#This Row],[DATE]],"YYYY-MM"),"")</f>
        <v/>
      </c>
      <c r="G196" s="6">
        <f t="array" ref="G196">IFERROR(VLOOKUP(Visits[[#This Row],[VISIT_ID]],J_A_visits!A:P,COLUMN(J_A_visits!P:P),0),"")</f>
        <v/>
      </c>
      <c r="H196" s="6">
        <f t="array" ref="H196">IFERROR(VLOOKUP(Visits[[#This Row],[VISIT_ID]],J_A_visits!A:Q,COLUMN(J_A_visits!Q:Q),0),"")</f>
        <v/>
      </c>
      <c r="I196" s="30">
        <f t="array" ref="I196">IFERROR(VLOOKUP(Visits[[#This Row],[VISIT_ID]],J_A_visits!$A:$O,COLUMN(J_A_visits!G:G),0),"")</f>
        <v/>
      </c>
      <c r="J196" s="37">
        <f t="array" ref="J196">IFERROR(VLOOKUP(Visits[[#This Row],[VISIT_ID]],J_A_visits!$A:$O,COLUMN(J_A_visits!H:H),0),"")</f>
        <v/>
      </c>
      <c r="K196" s="30">
        <f t="array" ref="K196">IFERROR(VLOOKUP(Visits[[#This Row],[VISIT_ID]],J_A_visits!$A:$O,COLUMN(J_A_visits!I:I),0),"")</f>
        <v/>
      </c>
      <c r="L196" s="37">
        <f t="array" ref="L196">IFERROR(VLOOKUP(Visits[[#This Row],[VISIT_ID]],J_A_visits!$A:$O,COLUMN(J_A_visits!J:J),0),"")</f>
        <v/>
      </c>
      <c r="M196" s="37">
        <f t="array" ref="M196">IFERROR(VLOOKUP(Visits[[#This Row],[VISIT_ID]],J_A_visits!$A:$O,COLUMN(J_A_visits!K:K),0),"")</f>
        <v/>
      </c>
      <c r="N196" s="37">
        <f t="array" ref="N196">IFERROR(VLOOKUP(Visits[[#This Row],[VISIT_ID]],J_A_visits!$A:$O,COLUMN(J_A_visits!L:L),0),"")</f>
        <v/>
      </c>
      <c r="O196" s="37">
        <f t="array" ref="O196">IFERROR(VLOOKUP(Visits[[#This Row],[VISIT_ID]],J_A_visits!$A:$O,COLUMN(J_A_visits!M:M),0),"")</f>
        <v/>
      </c>
      <c r="P196" s="37">
        <f>IFERROR(1-(Visits[[#This Row],[QUOTE_PRICE]]/Visits[[#This Row],[INITIAL_PRICE]]),"")</f>
        <v/>
      </c>
      <c r="Q196" s="36">
        <f t="array" ref="Q196">IFERROR(VLOOKUP(Visits[[#This Row],[VISIT_ID]],J_A_visits!$A:$O,COLUMN(J_A_visits!N:N),0),"")</f>
        <v/>
      </c>
      <c r="R196" s="30">
        <f t="array" ref="R196">IFERROR(VLOOKUP(Visits[[#This Row],[VISIT_ID]],J_A_visits!$A:$O,COLUMN(J_A_visits!N:N),0),"")</f>
        <v/>
      </c>
      <c r="S196" s="30">
        <f>IF(Visits[[#This Row],[VISIT_ID]]="","",COUNTIF(Table3[VISIT_ID],Visits[[#This Row],[VISIT_ID]]))</f>
        <v/>
      </c>
      <c r="T196" s="38">
        <f t="array" ref="T196">IFERROR(TIMEVALUE(MID(VLOOKUP(Visits[[#This Row],[VISIT_ID]],J_A_visits!A:O,COLUMN(J_A_visits!E:E),0),12,8))-(7/24),"")</f>
        <v/>
      </c>
      <c r="U196" s="38">
        <f t="array" ref="U196">IFERROR(
    MOD(TIMEVALUE(MID(VLOOKUP(Visits[[#This Row],[VISIT_ID]],J_A_visits!A:O,COLUMN(J_A_visits!F:F),0),12,8)) - (7/24), 1),
"")</f>
        <v/>
      </c>
      <c r="V196" s="38">
        <f>IF(_xlfn.MINIFS(Table3[CLOCK_IN],Table3[VISIT_ID],Visits[[#This Row],[VISIT_ID]])=0,"",_xlfn.MINIFS(Table3[CLOCK_IN],Table3[VISIT_ID],Visits[[#This Row],[VISIT_ID]]))</f>
        <v/>
      </c>
      <c r="W196" s="38">
        <f>IF(_xlfn.MAXIFS(Table3[CLOCK_OUT],Table3[VISIT_ID],Visits[[#This Row],[VISIT_ID]])=0,"",_xlfn.MAXIFS(Table3[CLOCK_OUT],Table3[VISIT_ID],Visits[[#This Row],[VISIT_ID]]))</f>
        <v/>
      </c>
      <c r="X196" s="20">
        <f>IFERROR((Visits[[#This Row],[SCH_END]]-Visits[[#This Row],[SCH_START]])*24,"")</f>
        <v/>
      </c>
      <c r="Y196" s="20">
        <f>IFERROR((Visits[[#This Row],[ACT_END]]-Visits[[#This Row],[ACT_START]])*24,"")</f>
        <v/>
      </c>
      <c r="Z196" s="37">
        <f>IFERROR(Visits[[#This Row],[INVOICE_PRICE]]*Parameters!$B$2+Parameters!$B$3,"")</f>
        <v/>
      </c>
      <c r="AA196" s="39">
        <f>IFERROR((Parameters!$B$6/Parameters!$C$6)*Visits[[#This Row],[EXP_DURATION]],"")</f>
        <v/>
      </c>
      <c r="AB196" s="39">
        <f>IFERROR((Parameters!$B$6/Parameters!$C$6)*Visits[[#This Row],[ACT_DURATION]],"")</f>
        <v/>
      </c>
      <c r="AC196" s="37">
        <f>IF(Visits[[#This Row],[VISIT_ID]]="","",Parameters!$B$7/Parameters!$C$7)</f>
        <v/>
      </c>
      <c r="AD196" s="38" t="n"/>
      <c r="AE196" s="37">
        <f t="array" ref="AE196">IFERROR(Visits[[#This Row],[EXP_DURATION]]*Table6[Average],"")</f>
        <v/>
      </c>
      <c r="AF196" s="39">
        <f>IFERROR(IF(Visits[[#This Row],[VISIT_ID]]="","",SUMIF(Table3[VISIT_ID],Visits[[#This Row],[VISIT_ID]],Table3[TOTAL_COST])),"")</f>
        <v/>
      </c>
    </row>
    <row r="197">
      <c r="A197" s="30">
        <f>IF(J_A_visits!A197="","",J_A_visits!A197)</f>
        <v/>
      </c>
      <c r="B197" s="30">
        <f t="array" ref="B197">IFERROR(VLOOKUP(Visits[[#This Row],[VISIT_ID]],J_A_visits!A:O,COLUMN(J_A_visits!B:B),0),"")</f>
        <v/>
      </c>
      <c r="C197" s="30">
        <f t="array" ref="C197">IFERROR(VLOOKUP(Visits[[#This Row],[VISIT_ID]],J_A_visits!A:O,COLUMN(J_A_visits!C:C),0),"")</f>
        <v/>
      </c>
      <c r="D197" s="30">
        <f t="array" ref="D197">IFERROR(VLOOKUP(Visits[[#This Row],[VISIT_ID]],J_A_visits!A:O,COLUMN(J_A_visits!D:D),0),"")</f>
        <v/>
      </c>
      <c r="E197" s="6">
        <f t="array" ref="E197">IFERROR(DATEVALUE(LEFT(VLOOKUP(Visits[[#This Row],[VISIT_ID]],J_A_visits!A:O,COLUMN(J_A_visits!E:E),0),10)),"")</f>
        <v/>
      </c>
      <c r="F197" s="6">
        <f>IFERROR(TEXT(Visits[[#This Row],[DATE]],"YYYY-MM"),"")</f>
        <v/>
      </c>
      <c r="G197" s="6">
        <f t="array" ref="G197">IFERROR(VLOOKUP(Visits[[#This Row],[VISIT_ID]],J_A_visits!A:P,COLUMN(J_A_visits!P:P),0),"")</f>
        <v/>
      </c>
      <c r="H197" s="6">
        <f t="array" ref="H197">IFERROR(VLOOKUP(Visits[[#This Row],[VISIT_ID]],J_A_visits!A:Q,COLUMN(J_A_visits!Q:Q),0),"")</f>
        <v/>
      </c>
      <c r="I197" s="30">
        <f t="array" ref="I197">IFERROR(VLOOKUP(Visits[[#This Row],[VISIT_ID]],J_A_visits!$A:$O,COLUMN(J_A_visits!G:G),0),"")</f>
        <v/>
      </c>
      <c r="J197" s="37">
        <f t="array" ref="J197">IFERROR(VLOOKUP(Visits[[#This Row],[VISIT_ID]],J_A_visits!$A:$O,COLUMN(J_A_visits!H:H),0),"")</f>
        <v/>
      </c>
      <c r="K197" s="30">
        <f t="array" ref="K197">IFERROR(VLOOKUP(Visits[[#This Row],[VISIT_ID]],J_A_visits!$A:$O,COLUMN(J_A_visits!I:I),0),"")</f>
        <v/>
      </c>
      <c r="L197" s="37">
        <f t="array" ref="L197">IFERROR(VLOOKUP(Visits[[#This Row],[VISIT_ID]],J_A_visits!$A:$O,COLUMN(J_A_visits!J:J),0),"")</f>
        <v/>
      </c>
      <c r="M197" s="37">
        <f t="array" ref="M197">IFERROR(VLOOKUP(Visits[[#This Row],[VISIT_ID]],J_A_visits!$A:$O,COLUMN(J_A_visits!K:K),0),"")</f>
        <v/>
      </c>
      <c r="N197" s="37">
        <f t="array" ref="N197">IFERROR(VLOOKUP(Visits[[#This Row],[VISIT_ID]],J_A_visits!$A:$O,COLUMN(J_A_visits!L:L),0),"")</f>
        <v/>
      </c>
      <c r="O197" s="37">
        <f t="array" ref="O197">IFERROR(VLOOKUP(Visits[[#This Row],[VISIT_ID]],J_A_visits!$A:$O,COLUMN(J_A_visits!M:M),0),"")</f>
        <v/>
      </c>
      <c r="P197" s="37">
        <f>IFERROR(1-(Visits[[#This Row],[QUOTE_PRICE]]/Visits[[#This Row],[INITIAL_PRICE]]),"")</f>
        <v/>
      </c>
      <c r="Q197" s="36">
        <f t="array" ref="Q197">IFERROR(VLOOKUP(Visits[[#This Row],[VISIT_ID]],J_A_visits!$A:$O,COLUMN(J_A_visits!N:N),0),"")</f>
        <v/>
      </c>
      <c r="R197" s="30">
        <f t="array" ref="R197">IFERROR(VLOOKUP(Visits[[#This Row],[VISIT_ID]],J_A_visits!$A:$O,COLUMN(J_A_visits!N:N),0),"")</f>
        <v/>
      </c>
      <c r="S197" s="30">
        <f>IF(Visits[[#This Row],[VISIT_ID]]="","",COUNTIF(Table3[VISIT_ID],Visits[[#This Row],[VISIT_ID]]))</f>
        <v/>
      </c>
      <c r="T197" s="38">
        <f t="array" ref="T197">IFERROR(TIMEVALUE(MID(VLOOKUP(Visits[[#This Row],[VISIT_ID]],J_A_visits!A:O,COLUMN(J_A_visits!E:E),0),12,8))-(7/24),"")</f>
        <v/>
      </c>
      <c r="U197" s="38">
        <f t="array" ref="U197">IFERROR(
    MOD(TIMEVALUE(MID(VLOOKUP(Visits[[#This Row],[VISIT_ID]],J_A_visits!A:O,COLUMN(J_A_visits!F:F),0),12,8)) - (7/24), 1),
"")</f>
        <v/>
      </c>
      <c r="V197" s="38">
        <f>IF(_xlfn.MINIFS(Table3[CLOCK_IN],Table3[VISIT_ID],Visits[[#This Row],[VISIT_ID]])=0,"",_xlfn.MINIFS(Table3[CLOCK_IN],Table3[VISIT_ID],Visits[[#This Row],[VISIT_ID]]))</f>
        <v/>
      </c>
      <c r="W197" s="38">
        <f>IF(_xlfn.MAXIFS(Table3[CLOCK_OUT],Table3[VISIT_ID],Visits[[#This Row],[VISIT_ID]])=0,"",_xlfn.MAXIFS(Table3[CLOCK_OUT],Table3[VISIT_ID],Visits[[#This Row],[VISIT_ID]]))</f>
        <v/>
      </c>
      <c r="X197" s="20">
        <f>IFERROR((Visits[[#This Row],[SCH_END]]-Visits[[#This Row],[SCH_START]])*24,"")</f>
        <v/>
      </c>
      <c r="Y197" s="20">
        <f>IFERROR((Visits[[#This Row],[ACT_END]]-Visits[[#This Row],[ACT_START]])*24,"")</f>
        <v/>
      </c>
      <c r="Z197" s="37">
        <f>IFERROR(Visits[[#This Row],[INVOICE_PRICE]]*Parameters!$B$2+Parameters!$B$3,"")</f>
        <v/>
      </c>
      <c r="AA197" s="39">
        <f>IFERROR((Parameters!$B$6/Parameters!$C$6)*Visits[[#This Row],[EXP_DURATION]],"")</f>
        <v/>
      </c>
      <c r="AB197" s="39">
        <f>IFERROR((Parameters!$B$6/Parameters!$C$6)*Visits[[#This Row],[ACT_DURATION]],"")</f>
        <v/>
      </c>
      <c r="AC197" s="37">
        <f>IF(Visits[[#This Row],[VISIT_ID]]="","",Parameters!$B$7/Parameters!$C$7)</f>
        <v/>
      </c>
      <c r="AD197" s="38" t="n"/>
      <c r="AE197" s="37">
        <f t="array" ref="AE197">IFERROR(Visits[[#This Row],[EXP_DURATION]]*Table6[Average],"")</f>
        <v/>
      </c>
      <c r="AF197" s="39">
        <f>IFERROR(IF(Visits[[#This Row],[VISIT_ID]]="","",SUMIF(Table3[VISIT_ID],Visits[[#This Row],[VISIT_ID]],Table3[TOTAL_COST])),"")</f>
        <v/>
      </c>
    </row>
    <row r="198">
      <c r="A198" s="30">
        <f>IF(J_A_visits!A198="","",J_A_visits!A198)</f>
        <v/>
      </c>
      <c r="B198" s="30">
        <f t="array" ref="B198">IFERROR(VLOOKUP(Visits[[#This Row],[VISIT_ID]],J_A_visits!A:O,COLUMN(J_A_visits!B:B),0),"")</f>
        <v/>
      </c>
      <c r="C198" s="30">
        <f t="array" ref="C198">IFERROR(VLOOKUP(Visits[[#This Row],[VISIT_ID]],J_A_visits!A:O,COLUMN(J_A_visits!C:C),0),"")</f>
        <v/>
      </c>
      <c r="D198" s="30">
        <f t="array" ref="D198">IFERROR(VLOOKUP(Visits[[#This Row],[VISIT_ID]],J_A_visits!A:O,COLUMN(J_A_visits!D:D),0),"")</f>
        <v/>
      </c>
      <c r="E198" s="6">
        <f t="array" ref="E198">IFERROR(DATEVALUE(LEFT(VLOOKUP(Visits[[#This Row],[VISIT_ID]],J_A_visits!A:O,COLUMN(J_A_visits!E:E),0),10)),"")</f>
        <v/>
      </c>
      <c r="F198" s="6">
        <f>IFERROR(TEXT(Visits[[#This Row],[DATE]],"YYYY-MM"),"")</f>
        <v/>
      </c>
      <c r="G198" s="6">
        <f t="array" ref="G198">IFERROR(VLOOKUP(Visits[[#This Row],[VISIT_ID]],J_A_visits!A:P,COLUMN(J_A_visits!P:P),0),"")</f>
        <v/>
      </c>
      <c r="H198" s="6">
        <f t="array" ref="H198">IFERROR(VLOOKUP(Visits[[#This Row],[VISIT_ID]],J_A_visits!A:Q,COLUMN(J_A_visits!Q:Q),0),"")</f>
        <v/>
      </c>
      <c r="I198" s="30">
        <f t="array" ref="I198">IFERROR(VLOOKUP(Visits[[#This Row],[VISIT_ID]],J_A_visits!$A:$O,COLUMN(J_A_visits!G:G),0),"")</f>
        <v/>
      </c>
      <c r="J198" s="37">
        <f t="array" ref="J198">IFERROR(VLOOKUP(Visits[[#This Row],[VISIT_ID]],J_A_visits!$A:$O,COLUMN(J_A_visits!H:H),0),"")</f>
        <v/>
      </c>
      <c r="K198" s="30">
        <f t="array" ref="K198">IFERROR(VLOOKUP(Visits[[#This Row],[VISIT_ID]],J_A_visits!$A:$O,COLUMN(J_A_visits!I:I),0),"")</f>
        <v/>
      </c>
      <c r="L198" s="37">
        <f t="array" ref="L198">IFERROR(VLOOKUP(Visits[[#This Row],[VISIT_ID]],J_A_visits!$A:$O,COLUMN(J_A_visits!J:J),0),"")</f>
        <v/>
      </c>
      <c r="M198" s="37">
        <f t="array" ref="M198">IFERROR(VLOOKUP(Visits[[#This Row],[VISIT_ID]],J_A_visits!$A:$O,COLUMN(J_A_visits!K:K),0),"")</f>
        <v/>
      </c>
      <c r="N198" s="37">
        <f t="array" ref="N198">IFERROR(VLOOKUP(Visits[[#This Row],[VISIT_ID]],J_A_visits!$A:$O,COLUMN(J_A_visits!L:L),0),"")</f>
        <v/>
      </c>
      <c r="O198" s="37">
        <f t="array" ref="O198">IFERROR(VLOOKUP(Visits[[#This Row],[VISIT_ID]],J_A_visits!$A:$O,COLUMN(J_A_visits!M:M),0),"")</f>
        <v/>
      </c>
      <c r="P198" s="37">
        <f>IFERROR(1-(Visits[[#This Row],[QUOTE_PRICE]]/Visits[[#This Row],[INITIAL_PRICE]]),"")</f>
        <v/>
      </c>
      <c r="Q198" s="36">
        <f t="array" ref="Q198">IFERROR(VLOOKUP(Visits[[#This Row],[VISIT_ID]],J_A_visits!$A:$O,COLUMN(J_A_visits!N:N),0),"")</f>
        <v/>
      </c>
      <c r="R198" s="30">
        <f t="array" ref="R198">IFERROR(VLOOKUP(Visits[[#This Row],[VISIT_ID]],J_A_visits!$A:$O,COLUMN(J_A_visits!N:N),0),"")</f>
        <v/>
      </c>
      <c r="S198" s="30">
        <f>IF(Visits[[#This Row],[VISIT_ID]]="","",COUNTIF(Table3[VISIT_ID],Visits[[#This Row],[VISIT_ID]]))</f>
        <v/>
      </c>
      <c r="T198" s="38">
        <f t="array" ref="T198">IFERROR(TIMEVALUE(MID(VLOOKUP(Visits[[#This Row],[VISIT_ID]],J_A_visits!A:O,COLUMN(J_A_visits!E:E),0),12,8))-(7/24),"")</f>
        <v/>
      </c>
      <c r="U198" s="38">
        <f t="array" ref="U198">IFERROR(
    MOD(TIMEVALUE(MID(VLOOKUP(Visits[[#This Row],[VISIT_ID]],J_A_visits!A:O,COLUMN(J_A_visits!F:F),0),12,8)) - (7/24), 1),
"")</f>
        <v/>
      </c>
      <c r="V198" s="38">
        <f>IF(_xlfn.MINIFS(Table3[CLOCK_IN],Table3[VISIT_ID],Visits[[#This Row],[VISIT_ID]])=0,"",_xlfn.MINIFS(Table3[CLOCK_IN],Table3[VISIT_ID],Visits[[#This Row],[VISIT_ID]]))</f>
        <v/>
      </c>
      <c r="W198" s="38">
        <f>IF(_xlfn.MAXIFS(Table3[CLOCK_OUT],Table3[VISIT_ID],Visits[[#This Row],[VISIT_ID]])=0,"",_xlfn.MAXIFS(Table3[CLOCK_OUT],Table3[VISIT_ID],Visits[[#This Row],[VISIT_ID]]))</f>
        <v/>
      </c>
      <c r="X198" s="20">
        <f>IFERROR((Visits[[#This Row],[SCH_END]]-Visits[[#This Row],[SCH_START]])*24,"")</f>
        <v/>
      </c>
      <c r="Y198" s="20">
        <f>IFERROR((Visits[[#This Row],[ACT_END]]-Visits[[#This Row],[ACT_START]])*24,"")</f>
        <v/>
      </c>
      <c r="Z198" s="37">
        <f>IFERROR(Visits[[#This Row],[INVOICE_PRICE]]*Parameters!$B$2+Parameters!$B$3,"")</f>
        <v/>
      </c>
      <c r="AA198" s="39">
        <f>IFERROR((Parameters!$B$6/Parameters!$C$6)*Visits[[#This Row],[EXP_DURATION]],"")</f>
        <v/>
      </c>
      <c r="AB198" s="39">
        <f>IFERROR((Parameters!$B$6/Parameters!$C$6)*Visits[[#This Row],[ACT_DURATION]],"")</f>
        <v/>
      </c>
      <c r="AC198" s="37">
        <f>IF(Visits[[#This Row],[VISIT_ID]]="","",Parameters!$B$7/Parameters!$C$7)</f>
        <v/>
      </c>
      <c r="AD198" s="38" t="n"/>
      <c r="AE198" s="37">
        <f t="array" ref="AE198">IFERROR(Visits[[#This Row],[EXP_DURATION]]*Table6[Average],"")</f>
        <v/>
      </c>
      <c r="AF198" s="39">
        <f>IFERROR(IF(Visits[[#This Row],[VISIT_ID]]="","",SUMIF(Table3[VISIT_ID],Visits[[#This Row],[VISIT_ID]],Table3[TOTAL_COST])),"")</f>
        <v/>
      </c>
    </row>
    <row r="199">
      <c r="A199" s="30">
        <f>IF(J_A_visits!A199="","",J_A_visits!A199)</f>
        <v/>
      </c>
      <c r="B199" s="30">
        <f t="array" ref="B199">IFERROR(VLOOKUP(Visits[[#This Row],[VISIT_ID]],J_A_visits!A:O,COLUMN(J_A_visits!B:B),0),"")</f>
        <v/>
      </c>
      <c r="C199" s="30">
        <f t="array" ref="C199">IFERROR(VLOOKUP(Visits[[#This Row],[VISIT_ID]],J_A_visits!A:O,COLUMN(J_A_visits!C:C),0),"")</f>
        <v/>
      </c>
      <c r="D199" s="30">
        <f t="array" ref="D199">IFERROR(VLOOKUP(Visits[[#This Row],[VISIT_ID]],J_A_visits!A:O,COLUMN(J_A_visits!D:D),0),"")</f>
        <v/>
      </c>
      <c r="E199" s="6">
        <f t="array" ref="E199">IFERROR(DATEVALUE(LEFT(VLOOKUP(Visits[[#This Row],[VISIT_ID]],J_A_visits!A:O,COLUMN(J_A_visits!E:E),0),10)),"")</f>
        <v/>
      </c>
      <c r="F199" s="6">
        <f>IFERROR(TEXT(Visits[[#This Row],[DATE]],"YYYY-MM"),"")</f>
        <v/>
      </c>
      <c r="G199" s="6">
        <f t="array" ref="G199">IFERROR(VLOOKUP(Visits[[#This Row],[VISIT_ID]],J_A_visits!A:P,COLUMN(J_A_visits!P:P),0),"")</f>
        <v/>
      </c>
      <c r="H199" s="6">
        <f t="array" ref="H199">IFERROR(VLOOKUP(Visits[[#This Row],[VISIT_ID]],J_A_visits!A:Q,COLUMN(J_A_visits!Q:Q),0),"")</f>
        <v/>
      </c>
      <c r="I199" s="30">
        <f t="array" ref="I199">IFERROR(VLOOKUP(Visits[[#This Row],[VISIT_ID]],J_A_visits!$A:$O,COLUMN(J_A_visits!G:G),0),"")</f>
        <v/>
      </c>
      <c r="J199" s="37">
        <f t="array" ref="J199">IFERROR(VLOOKUP(Visits[[#This Row],[VISIT_ID]],J_A_visits!$A:$O,COLUMN(J_A_visits!H:H),0),"")</f>
        <v/>
      </c>
      <c r="K199" s="30">
        <f t="array" ref="K199">IFERROR(VLOOKUP(Visits[[#This Row],[VISIT_ID]],J_A_visits!$A:$O,COLUMN(J_A_visits!I:I),0),"")</f>
        <v/>
      </c>
      <c r="L199" s="37">
        <f t="array" ref="L199">IFERROR(VLOOKUP(Visits[[#This Row],[VISIT_ID]],J_A_visits!$A:$O,COLUMN(J_A_visits!J:J),0),"")</f>
        <v/>
      </c>
      <c r="M199" s="37">
        <f t="array" ref="M199">IFERROR(VLOOKUP(Visits[[#This Row],[VISIT_ID]],J_A_visits!$A:$O,COLUMN(J_A_visits!K:K),0),"")</f>
        <v/>
      </c>
      <c r="N199" s="37">
        <f t="array" ref="N199">IFERROR(VLOOKUP(Visits[[#This Row],[VISIT_ID]],J_A_visits!$A:$O,COLUMN(J_A_visits!L:L),0),"")</f>
        <v/>
      </c>
      <c r="O199" s="37">
        <f t="array" ref="O199">IFERROR(VLOOKUP(Visits[[#This Row],[VISIT_ID]],J_A_visits!$A:$O,COLUMN(J_A_visits!M:M),0),"")</f>
        <v/>
      </c>
      <c r="P199" s="37">
        <f>IFERROR(1-(Visits[[#This Row],[QUOTE_PRICE]]/Visits[[#This Row],[INITIAL_PRICE]]),"")</f>
        <v/>
      </c>
      <c r="Q199" s="36">
        <f t="array" ref="Q199">IFERROR(VLOOKUP(Visits[[#This Row],[VISIT_ID]],J_A_visits!$A:$O,COLUMN(J_A_visits!N:N),0),"")</f>
        <v/>
      </c>
      <c r="R199" s="30">
        <f t="array" ref="R199">IFERROR(VLOOKUP(Visits[[#This Row],[VISIT_ID]],J_A_visits!$A:$O,COLUMN(J_A_visits!N:N),0),"")</f>
        <v/>
      </c>
      <c r="S199" s="30">
        <f>IF(Visits[[#This Row],[VISIT_ID]]="","",COUNTIF(Table3[VISIT_ID],Visits[[#This Row],[VISIT_ID]]))</f>
        <v/>
      </c>
      <c r="T199" s="38">
        <f t="array" ref="T199">IFERROR(TIMEVALUE(MID(VLOOKUP(Visits[[#This Row],[VISIT_ID]],J_A_visits!A:O,COLUMN(J_A_visits!E:E),0),12,8))-(7/24),"")</f>
        <v/>
      </c>
      <c r="U199" s="38">
        <f t="array" ref="U199">IFERROR(
    MOD(TIMEVALUE(MID(VLOOKUP(Visits[[#This Row],[VISIT_ID]],J_A_visits!A:O,COLUMN(J_A_visits!F:F),0),12,8)) - (7/24), 1),
"")</f>
        <v/>
      </c>
      <c r="V199" s="38">
        <f>IF(_xlfn.MINIFS(Table3[CLOCK_IN],Table3[VISIT_ID],Visits[[#This Row],[VISIT_ID]])=0,"",_xlfn.MINIFS(Table3[CLOCK_IN],Table3[VISIT_ID],Visits[[#This Row],[VISIT_ID]]))</f>
        <v/>
      </c>
      <c r="W199" s="38">
        <f>IF(_xlfn.MAXIFS(Table3[CLOCK_OUT],Table3[VISIT_ID],Visits[[#This Row],[VISIT_ID]])=0,"",_xlfn.MAXIFS(Table3[CLOCK_OUT],Table3[VISIT_ID],Visits[[#This Row],[VISIT_ID]]))</f>
        <v/>
      </c>
      <c r="X199" s="20">
        <f>IFERROR((Visits[[#This Row],[SCH_END]]-Visits[[#This Row],[SCH_START]])*24,"")</f>
        <v/>
      </c>
      <c r="Y199" s="20">
        <f>IFERROR((Visits[[#This Row],[ACT_END]]-Visits[[#This Row],[ACT_START]])*24,"")</f>
        <v/>
      </c>
      <c r="Z199" s="37">
        <f>IFERROR(Visits[[#This Row],[INVOICE_PRICE]]*Parameters!$B$2+Parameters!$B$3,"")</f>
        <v/>
      </c>
      <c r="AA199" s="39">
        <f>IFERROR((Parameters!$B$6/Parameters!$C$6)*Visits[[#This Row],[EXP_DURATION]],"")</f>
        <v/>
      </c>
      <c r="AB199" s="39">
        <f>IFERROR((Parameters!$B$6/Parameters!$C$6)*Visits[[#This Row],[ACT_DURATION]],"")</f>
        <v/>
      </c>
      <c r="AC199" s="37">
        <f>IF(Visits[[#This Row],[VISIT_ID]]="","",Parameters!$B$7/Parameters!$C$7)</f>
        <v/>
      </c>
      <c r="AD199" s="38" t="n"/>
      <c r="AE199" s="37">
        <f t="array" ref="AE199">IFERROR(Visits[[#This Row],[EXP_DURATION]]*Table6[Average],"")</f>
        <v/>
      </c>
      <c r="AF199" s="39">
        <f>IFERROR(IF(Visits[[#This Row],[VISIT_ID]]="","",SUMIF(Table3[VISIT_ID],Visits[[#This Row],[VISIT_ID]],Table3[TOTAL_COST])),"")</f>
        <v/>
      </c>
    </row>
    <row r="200">
      <c r="A200" s="30">
        <f>IF(J_A_visits!A200="","",J_A_visits!A200)</f>
        <v/>
      </c>
      <c r="B200" s="30">
        <f t="array" ref="B200">IFERROR(VLOOKUP(Visits[[#This Row],[VISIT_ID]],J_A_visits!A:O,COLUMN(J_A_visits!B:B),0),"")</f>
        <v/>
      </c>
      <c r="C200" s="30">
        <f t="array" ref="C200">IFERROR(VLOOKUP(Visits[[#This Row],[VISIT_ID]],J_A_visits!A:O,COLUMN(J_A_visits!C:C),0),"")</f>
        <v/>
      </c>
      <c r="D200" s="30">
        <f t="array" ref="D200">IFERROR(VLOOKUP(Visits[[#This Row],[VISIT_ID]],J_A_visits!A:O,COLUMN(J_A_visits!D:D),0),"")</f>
        <v/>
      </c>
      <c r="E200" s="6">
        <f t="array" ref="E200">IFERROR(DATEVALUE(LEFT(VLOOKUP(Visits[[#This Row],[VISIT_ID]],J_A_visits!A:O,COLUMN(J_A_visits!E:E),0),10)),"")</f>
        <v/>
      </c>
      <c r="F200" s="6">
        <f>IFERROR(TEXT(Visits[[#This Row],[DATE]],"YYYY-MM"),"")</f>
        <v/>
      </c>
      <c r="G200" s="6">
        <f t="array" ref="G200">IFERROR(VLOOKUP(Visits[[#This Row],[VISIT_ID]],J_A_visits!A:P,COLUMN(J_A_visits!P:P),0),"")</f>
        <v/>
      </c>
      <c r="H200" s="6">
        <f t="array" ref="H200">IFERROR(VLOOKUP(Visits[[#This Row],[VISIT_ID]],J_A_visits!A:Q,COLUMN(J_A_visits!Q:Q),0),"")</f>
        <v/>
      </c>
      <c r="I200" s="30">
        <f t="array" ref="I200">IFERROR(VLOOKUP(Visits[[#This Row],[VISIT_ID]],J_A_visits!$A:$O,COLUMN(J_A_visits!G:G),0),"")</f>
        <v/>
      </c>
      <c r="J200" s="37">
        <f t="array" ref="J200">IFERROR(VLOOKUP(Visits[[#This Row],[VISIT_ID]],J_A_visits!$A:$O,COLUMN(J_A_visits!H:H),0),"")</f>
        <v/>
      </c>
      <c r="K200" s="30">
        <f t="array" ref="K200">IFERROR(VLOOKUP(Visits[[#This Row],[VISIT_ID]],J_A_visits!$A:$O,COLUMN(J_A_visits!I:I),0),"")</f>
        <v/>
      </c>
      <c r="L200" s="37">
        <f t="array" ref="L200">IFERROR(VLOOKUP(Visits[[#This Row],[VISIT_ID]],J_A_visits!$A:$O,COLUMN(J_A_visits!J:J),0),"")</f>
        <v/>
      </c>
      <c r="M200" s="37">
        <f t="array" ref="M200">IFERROR(VLOOKUP(Visits[[#This Row],[VISIT_ID]],J_A_visits!$A:$O,COLUMN(J_A_visits!K:K),0),"")</f>
        <v/>
      </c>
      <c r="N200" s="37">
        <f t="array" ref="N200">IFERROR(VLOOKUP(Visits[[#This Row],[VISIT_ID]],J_A_visits!$A:$O,COLUMN(J_A_visits!L:L),0),"")</f>
        <v/>
      </c>
      <c r="O200" s="37">
        <f t="array" ref="O200">IFERROR(VLOOKUP(Visits[[#This Row],[VISIT_ID]],J_A_visits!$A:$O,COLUMN(J_A_visits!M:M),0),"")</f>
        <v/>
      </c>
      <c r="P200" s="37">
        <f>IFERROR(1-(Visits[[#This Row],[QUOTE_PRICE]]/Visits[[#This Row],[INITIAL_PRICE]]),"")</f>
        <v/>
      </c>
      <c r="Q200" s="36">
        <f t="array" ref="Q200">IFERROR(VLOOKUP(Visits[[#This Row],[VISIT_ID]],J_A_visits!$A:$O,COLUMN(J_A_visits!N:N),0),"")</f>
        <v/>
      </c>
      <c r="R200" s="30">
        <f t="array" ref="R200">IFERROR(VLOOKUP(Visits[[#This Row],[VISIT_ID]],J_A_visits!$A:$O,COLUMN(J_A_visits!N:N),0),"")</f>
        <v/>
      </c>
      <c r="S200" s="30">
        <f>IF(Visits[[#This Row],[VISIT_ID]]="","",COUNTIF(Table3[VISIT_ID],Visits[[#This Row],[VISIT_ID]]))</f>
        <v/>
      </c>
      <c r="T200" s="38">
        <f t="array" ref="T200">IFERROR(TIMEVALUE(MID(VLOOKUP(Visits[[#This Row],[VISIT_ID]],J_A_visits!A:O,COLUMN(J_A_visits!E:E),0),12,8))-(7/24),"")</f>
        <v/>
      </c>
      <c r="U200" s="38">
        <f t="array" ref="U200">IFERROR(
    MOD(TIMEVALUE(MID(VLOOKUP(Visits[[#This Row],[VISIT_ID]],J_A_visits!A:O,COLUMN(J_A_visits!F:F),0),12,8)) - (7/24), 1),
"")</f>
        <v/>
      </c>
      <c r="V200" s="38">
        <f>IF(_xlfn.MINIFS(Table3[CLOCK_IN],Table3[VISIT_ID],Visits[[#This Row],[VISIT_ID]])=0,"",_xlfn.MINIFS(Table3[CLOCK_IN],Table3[VISIT_ID],Visits[[#This Row],[VISIT_ID]]))</f>
        <v/>
      </c>
      <c r="W200" s="38">
        <f>IF(_xlfn.MAXIFS(Table3[CLOCK_OUT],Table3[VISIT_ID],Visits[[#This Row],[VISIT_ID]])=0,"",_xlfn.MAXIFS(Table3[CLOCK_OUT],Table3[VISIT_ID],Visits[[#This Row],[VISIT_ID]]))</f>
        <v/>
      </c>
      <c r="X200" s="20">
        <f>IFERROR((Visits[[#This Row],[SCH_END]]-Visits[[#This Row],[SCH_START]])*24,"")</f>
        <v/>
      </c>
      <c r="Y200" s="20">
        <f>IFERROR((Visits[[#This Row],[ACT_END]]-Visits[[#This Row],[ACT_START]])*24,"")</f>
        <v/>
      </c>
      <c r="Z200" s="37">
        <f>IFERROR(Visits[[#This Row],[INVOICE_PRICE]]*Parameters!$B$2+Parameters!$B$3,"")</f>
        <v/>
      </c>
      <c r="AA200" s="39">
        <f>IFERROR((Parameters!$B$6/Parameters!$C$6)*Visits[[#This Row],[EXP_DURATION]],"")</f>
        <v/>
      </c>
      <c r="AB200" s="39">
        <f>IFERROR((Parameters!$B$6/Parameters!$C$6)*Visits[[#This Row],[ACT_DURATION]],"")</f>
        <v/>
      </c>
      <c r="AC200" s="37">
        <f>IF(Visits[[#This Row],[VISIT_ID]]="","",Parameters!$B$7/Parameters!$C$7)</f>
        <v/>
      </c>
      <c r="AD200" s="38" t="n"/>
      <c r="AE200" s="37">
        <f t="array" ref="AE200">IFERROR(Visits[[#This Row],[EXP_DURATION]]*Table6[Average],"")</f>
        <v/>
      </c>
      <c r="AF200" s="39">
        <f>IFERROR(IF(Visits[[#This Row],[VISIT_ID]]="","",SUMIF(Table3[VISIT_ID],Visits[[#This Row],[VISIT_ID]],Table3[TOTAL_COST])),"")</f>
        <v/>
      </c>
    </row>
    <row r="201">
      <c r="A201" s="30">
        <f>IF(J_A_visits!A201="","",J_A_visits!A201)</f>
        <v/>
      </c>
      <c r="B201" s="30">
        <f t="array" ref="B201">IFERROR(VLOOKUP(Visits[[#This Row],[VISIT_ID]],J_A_visits!A:O,COLUMN(J_A_visits!B:B),0),"")</f>
        <v/>
      </c>
      <c r="C201" s="30">
        <f t="array" ref="C201">IFERROR(VLOOKUP(Visits[[#This Row],[VISIT_ID]],J_A_visits!A:O,COLUMN(J_A_visits!C:C),0),"")</f>
        <v/>
      </c>
      <c r="D201" s="30">
        <f t="array" ref="D201">IFERROR(VLOOKUP(Visits[[#This Row],[VISIT_ID]],J_A_visits!A:O,COLUMN(J_A_visits!D:D),0),"")</f>
        <v/>
      </c>
      <c r="E201" s="6">
        <f t="array" ref="E201">IFERROR(DATEVALUE(LEFT(VLOOKUP(Visits[[#This Row],[VISIT_ID]],J_A_visits!A:O,COLUMN(J_A_visits!E:E),0),10)),"")</f>
        <v/>
      </c>
      <c r="F201" s="6">
        <f>IFERROR(TEXT(Visits[[#This Row],[DATE]],"YYYY-MM"),"")</f>
        <v/>
      </c>
      <c r="G201" s="6">
        <f t="array" ref="G201">IFERROR(VLOOKUP(Visits[[#This Row],[VISIT_ID]],J_A_visits!A:P,COLUMN(J_A_visits!P:P),0),"")</f>
        <v/>
      </c>
      <c r="H201" s="6">
        <f t="array" ref="H201">IFERROR(VLOOKUP(Visits[[#This Row],[VISIT_ID]],J_A_visits!A:Q,COLUMN(J_A_visits!Q:Q),0),"")</f>
        <v/>
      </c>
      <c r="I201" s="30">
        <f t="array" ref="I201">IFERROR(VLOOKUP(Visits[[#This Row],[VISIT_ID]],J_A_visits!$A:$O,COLUMN(J_A_visits!G:G),0),"")</f>
        <v/>
      </c>
      <c r="J201" s="37">
        <f t="array" ref="J201">IFERROR(VLOOKUP(Visits[[#This Row],[VISIT_ID]],J_A_visits!$A:$O,COLUMN(J_A_visits!H:H),0),"")</f>
        <v/>
      </c>
      <c r="K201" s="30">
        <f t="array" ref="K201">IFERROR(VLOOKUP(Visits[[#This Row],[VISIT_ID]],J_A_visits!$A:$O,COLUMN(J_A_visits!I:I),0),"")</f>
        <v/>
      </c>
      <c r="L201" s="37">
        <f t="array" ref="L201">IFERROR(VLOOKUP(Visits[[#This Row],[VISIT_ID]],J_A_visits!$A:$O,COLUMN(J_A_visits!J:J),0),"")</f>
        <v/>
      </c>
      <c r="M201" s="37">
        <f t="array" ref="M201">IFERROR(VLOOKUP(Visits[[#This Row],[VISIT_ID]],J_A_visits!$A:$O,COLUMN(J_A_visits!K:K),0),"")</f>
        <v/>
      </c>
      <c r="N201" s="37">
        <f t="array" ref="N201">IFERROR(VLOOKUP(Visits[[#This Row],[VISIT_ID]],J_A_visits!$A:$O,COLUMN(J_A_visits!L:L),0),"")</f>
        <v/>
      </c>
      <c r="O201" s="37">
        <f t="array" ref="O201">IFERROR(VLOOKUP(Visits[[#This Row],[VISIT_ID]],J_A_visits!$A:$O,COLUMN(J_A_visits!M:M),0),"")</f>
        <v/>
      </c>
      <c r="P201" s="37">
        <f>IFERROR(1-(Visits[[#This Row],[QUOTE_PRICE]]/Visits[[#This Row],[INITIAL_PRICE]]),"")</f>
        <v/>
      </c>
      <c r="Q201" s="36">
        <f t="array" ref="Q201">IFERROR(VLOOKUP(Visits[[#This Row],[VISIT_ID]],J_A_visits!$A:$O,COLUMN(J_A_visits!N:N),0),"")</f>
        <v/>
      </c>
      <c r="R201" s="30">
        <f t="array" ref="R201">IFERROR(VLOOKUP(Visits[[#This Row],[VISIT_ID]],J_A_visits!$A:$O,COLUMN(J_A_visits!N:N),0),"")</f>
        <v/>
      </c>
      <c r="S201" s="30">
        <f>IF(Visits[[#This Row],[VISIT_ID]]="","",COUNTIF(Table3[VISIT_ID],Visits[[#This Row],[VISIT_ID]]))</f>
        <v/>
      </c>
      <c r="T201" s="38">
        <f t="array" ref="T201">IFERROR(TIMEVALUE(MID(VLOOKUP(Visits[[#This Row],[VISIT_ID]],J_A_visits!A:O,COLUMN(J_A_visits!E:E),0),12,8))-(7/24),"")</f>
        <v/>
      </c>
      <c r="U201" s="38">
        <f t="array" ref="U201">IFERROR(
    MOD(TIMEVALUE(MID(VLOOKUP(Visits[[#This Row],[VISIT_ID]],J_A_visits!A:O,COLUMN(J_A_visits!F:F),0),12,8)) - (7/24), 1),
"")</f>
        <v/>
      </c>
      <c r="V201" s="38">
        <f>IF(_xlfn.MINIFS(Table3[CLOCK_IN],Table3[VISIT_ID],Visits[[#This Row],[VISIT_ID]])=0,"",_xlfn.MINIFS(Table3[CLOCK_IN],Table3[VISIT_ID],Visits[[#This Row],[VISIT_ID]]))</f>
        <v/>
      </c>
      <c r="W201" s="38">
        <f>IF(_xlfn.MAXIFS(Table3[CLOCK_OUT],Table3[VISIT_ID],Visits[[#This Row],[VISIT_ID]])=0,"",_xlfn.MAXIFS(Table3[CLOCK_OUT],Table3[VISIT_ID],Visits[[#This Row],[VISIT_ID]]))</f>
        <v/>
      </c>
      <c r="X201" s="20">
        <f>IFERROR((Visits[[#This Row],[SCH_END]]-Visits[[#This Row],[SCH_START]])*24,"")</f>
        <v/>
      </c>
      <c r="Y201" s="20">
        <f>IFERROR((Visits[[#This Row],[ACT_END]]-Visits[[#This Row],[ACT_START]])*24,"")</f>
        <v/>
      </c>
      <c r="Z201" s="37">
        <f>IFERROR(Visits[[#This Row],[INVOICE_PRICE]]*Parameters!$B$2+Parameters!$B$3,"")</f>
        <v/>
      </c>
      <c r="AA201" s="39">
        <f>IFERROR((Parameters!$B$6/Parameters!$C$6)*Visits[[#This Row],[EXP_DURATION]],"")</f>
        <v/>
      </c>
      <c r="AB201" s="39">
        <f>IFERROR((Parameters!$B$6/Parameters!$C$6)*Visits[[#This Row],[ACT_DURATION]],"")</f>
        <v/>
      </c>
      <c r="AC201" s="37">
        <f>IF(Visits[[#This Row],[VISIT_ID]]="","",Parameters!$B$7/Parameters!$C$7)</f>
        <v/>
      </c>
      <c r="AD201" s="38" t="n"/>
      <c r="AE201" s="37">
        <f t="array" ref="AE201">IFERROR(Visits[[#This Row],[EXP_DURATION]]*Table6[Average],"")</f>
        <v/>
      </c>
      <c r="AF201" s="39">
        <f>IFERROR(IF(Visits[[#This Row],[VISIT_ID]]="","",SUMIF(Table3[VISIT_ID],Visits[[#This Row],[VISIT_ID]],Table3[TOTAL_COST])),"")</f>
        <v/>
      </c>
    </row>
    <row r="202">
      <c r="A202" s="30">
        <f>IF(J_A_visits!A202="","",J_A_visits!A202)</f>
        <v/>
      </c>
      <c r="B202" s="30">
        <f t="array" ref="B202">IFERROR(VLOOKUP(Visits[[#This Row],[VISIT_ID]],J_A_visits!A:O,COLUMN(J_A_visits!B:B),0),"")</f>
        <v/>
      </c>
      <c r="C202" s="30">
        <f t="array" ref="C202">IFERROR(VLOOKUP(Visits[[#This Row],[VISIT_ID]],J_A_visits!A:O,COLUMN(J_A_visits!C:C),0),"")</f>
        <v/>
      </c>
      <c r="D202" s="30">
        <f t="array" ref="D202">IFERROR(VLOOKUP(Visits[[#This Row],[VISIT_ID]],J_A_visits!A:O,COLUMN(J_A_visits!D:D),0),"")</f>
        <v/>
      </c>
      <c r="E202" s="6">
        <f t="array" ref="E202">IFERROR(DATEVALUE(LEFT(VLOOKUP(Visits[[#This Row],[VISIT_ID]],J_A_visits!A:O,COLUMN(J_A_visits!E:E),0),10)),"")</f>
        <v/>
      </c>
      <c r="F202" s="6">
        <f>IFERROR(TEXT(Visits[[#This Row],[DATE]],"YYYY-MM"),"")</f>
        <v/>
      </c>
      <c r="G202" s="6">
        <f t="array" ref="G202">IFERROR(VLOOKUP(Visits[[#This Row],[VISIT_ID]],J_A_visits!A:P,COLUMN(J_A_visits!P:P),0),"")</f>
        <v/>
      </c>
      <c r="H202" s="6">
        <f t="array" ref="H202">IFERROR(VLOOKUP(Visits[[#This Row],[VISIT_ID]],J_A_visits!A:Q,COLUMN(J_A_visits!Q:Q),0),"")</f>
        <v/>
      </c>
      <c r="I202" s="30">
        <f t="array" ref="I202">IFERROR(VLOOKUP(Visits[[#This Row],[VISIT_ID]],J_A_visits!$A:$O,COLUMN(J_A_visits!G:G),0),"")</f>
        <v/>
      </c>
      <c r="J202" s="37">
        <f t="array" ref="J202">IFERROR(VLOOKUP(Visits[[#This Row],[VISIT_ID]],J_A_visits!$A:$O,COLUMN(J_A_visits!H:H),0),"")</f>
        <v/>
      </c>
      <c r="K202" s="30">
        <f t="array" ref="K202">IFERROR(VLOOKUP(Visits[[#This Row],[VISIT_ID]],J_A_visits!$A:$O,COLUMN(J_A_visits!I:I),0),"")</f>
        <v/>
      </c>
      <c r="L202" s="37">
        <f t="array" ref="L202">IFERROR(VLOOKUP(Visits[[#This Row],[VISIT_ID]],J_A_visits!$A:$O,COLUMN(J_A_visits!J:J),0),"")</f>
        <v/>
      </c>
      <c r="M202" s="37">
        <f t="array" ref="M202">IFERROR(VLOOKUP(Visits[[#This Row],[VISIT_ID]],J_A_visits!$A:$O,COLUMN(J_A_visits!K:K),0),"")</f>
        <v/>
      </c>
      <c r="N202" s="37">
        <f t="array" ref="N202">IFERROR(VLOOKUP(Visits[[#This Row],[VISIT_ID]],J_A_visits!$A:$O,COLUMN(J_A_visits!L:L),0),"")</f>
        <v/>
      </c>
      <c r="O202" s="37">
        <f t="array" ref="O202">IFERROR(VLOOKUP(Visits[[#This Row],[VISIT_ID]],J_A_visits!$A:$O,COLUMN(J_A_visits!M:M),0),"")</f>
        <v/>
      </c>
      <c r="P202" s="37">
        <f>IFERROR(1-(Visits[[#This Row],[QUOTE_PRICE]]/Visits[[#This Row],[INITIAL_PRICE]]),"")</f>
        <v/>
      </c>
      <c r="Q202" s="36">
        <f t="array" ref="Q202">IFERROR(VLOOKUP(Visits[[#This Row],[VISIT_ID]],J_A_visits!$A:$O,COLUMN(J_A_visits!N:N),0),"")</f>
        <v/>
      </c>
      <c r="R202" s="30">
        <f t="array" ref="R202">IFERROR(VLOOKUP(Visits[[#This Row],[VISIT_ID]],J_A_visits!$A:$O,COLUMN(J_A_visits!N:N),0),"")</f>
        <v/>
      </c>
      <c r="S202" s="30">
        <f>IF(Visits[[#This Row],[VISIT_ID]]="","",COUNTIF(Table3[VISIT_ID],Visits[[#This Row],[VISIT_ID]]))</f>
        <v/>
      </c>
      <c r="T202" s="38">
        <f t="array" ref="T202">IFERROR(TIMEVALUE(MID(VLOOKUP(Visits[[#This Row],[VISIT_ID]],J_A_visits!A:O,COLUMN(J_A_visits!E:E),0),12,8))-(7/24),"")</f>
        <v/>
      </c>
      <c r="U202" s="38">
        <f t="array" ref="U202">IFERROR(
    MOD(TIMEVALUE(MID(VLOOKUP(Visits[[#This Row],[VISIT_ID]],J_A_visits!A:O,COLUMN(J_A_visits!F:F),0),12,8)) - (7/24), 1),
"")</f>
        <v/>
      </c>
      <c r="V202" s="38">
        <f>IF(_xlfn.MINIFS(Table3[CLOCK_IN],Table3[VISIT_ID],Visits[[#This Row],[VISIT_ID]])=0,"",_xlfn.MINIFS(Table3[CLOCK_IN],Table3[VISIT_ID],Visits[[#This Row],[VISIT_ID]]))</f>
        <v/>
      </c>
      <c r="W202" s="38">
        <f>IF(_xlfn.MAXIFS(Table3[CLOCK_OUT],Table3[VISIT_ID],Visits[[#This Row],[VISIT_ID]])=0,"",_xlfn.MAXIFS(Table3[CLOCK_OUT],Table3[VISIT_ID],Visits[[#This Row],[VISIT_ID]]))</f>
        <v/>
      </c>
      <c r="X202" s="20">
        <f>IFERROR((Visits[[#This Row],[SCH_END]]-Visits[[#This Row],[SCH_START]])*24,"")</f>
        <v/>
      </c>
      <c r="Y202" s="20">
        <f>IFERROR((Visits[[#This Row],[ACT_END]]-Visits[[#This Row],[ACT_START]])*24,"")</f>
        <v/>
      </c>
      <c r="Z202" s="37">
        <f>IFERROR(Visits[[#This Row],[INVOICE_PRICE]]*Parameters!$B$2+Parameters!$B$3,"")</f>
        <v/>
      </c>
      <c r="AA202" s="39">
        <f>IFERROR((Parameters!$B$6/Parameters!$C$6)*Visits[[#This Row],[EXP_DURATION]],"")</f>
        <v/>
      </c>
      <c r="AB202" s="39">
        <f>IFERROR((Parameters!$B$6/Parameters!$C$6)*Visits[[#This Row],[ACT_DURATION]],"")</f>
        <v/>
      </c>
      <c r="AC202" s="37">
        <f>IF(Visits[[#This Row],[VISIT_ID]]="","",Parameters!$B$7/Parameters!$C$7)</f>
        <v/>
      </c>
      <c r="AD202" s="38" t="n"/>
      <c r="AE202" s="37">
        <f t="array" ref="AE202">IFERROR(Visits[[#This Row],[EXP_DURATION]]*Table6[Average],"")</f>
        <v/>
      </c>
      <c r="AF202" s="39">
        <f>IFERROR(IF(Visits[[#This Row],[VISIT_ID]]="","",SUMIF(Table3[VISIT_ID],Visits[[#This Row],[VISIT_ID]],Table3[TOTAL_COST])),"")</f>
        <v/>
      </c>
    </row>
    <row r="203">
      <c r="A203" s="30">
        <f>IF(J_A_visits!A203="","",J_A_visits!A203)</f>
        <v/>
      </c>
      <c r="B203" s="30">
        <f t="array" ref="B203">IFERROR(VLOOKUP(Visits[[#This Row],[VISIT_ID]],J_A_visits!A:O,COLUMN(J_A_visits!B:B),0),"")</f>
        <v/>
      </c>
      <c r="C203" s="30">
        <f t="array" ref="C203">IFERROR(VLOOKUP(Visits[[#This Row],[VISIT_ID]],J_A_visits!A:O,COLUMN(J_A_visits!C:C),0),"")</f>
        <v/>
      </c>
      <c r="D203" s="30">
        <f t="array" ref="D203">IFERROR(VLOOKUP(Visits[[#This Row],[VISIT_ID]],J_A_visits!A:O,COLUMN(J_A_visits!D:D),0),"")</f>
        <v/>
      </c>
      <c r="E203" s="6">
        <f t="array" ref="E203">IFERROR(DATEVALUE(LEFT(VLOOKUP(Visits[[#This Row],[VISIT_ID]],J_A_visits!A:O,COLUMN(J_A_visits!E:E),0),10)),"")</f>
        <v/>
      </c>
      <c r="F203" s="6">
        <f>IFERROR(TEXT(Visits[[#This Row],[DATE]],"YYYY-MM"),"")</f>
        <v/>
      </c>
      <c r="G203" s="6">
        <f t="array" ref="G203">IFERROR(VLOOKUP(Visits[[#This Row],[VISIT_ID]],J_A_visits!A:P,COLUMN(J_A_visits!P:P),0),"")</f>
        <v/>
      </c>
      <c r="H203" s="6">
        <f t="array" ref="H203">IFERROR(VLOOKUP(Visits[[#This Row],[VISIT_ID]],J_A_visits!A:Q,COLUMN(J_A_visits!Q:Q),0),"")</f>
        <v/>
      </c>
      <c r="I203" s="30">
        <f t="array" ref="I203">IFERROR(VLOOKUP(Visits[[#This Row],[VISIT_ID]],J_A_visits!$A:$O,COLUMN(J_A_visits!G:G),0),"")</f>
        <v/>
      </c>
      <c r="J203" s="37">
        <f t="array" ref="J203">IFERROR(VLOOKUP(Visits[[#This Row],[VISIT_ID]],J_A_visits!$A:$O,COLUMN(J_A_visits!H:H),0),"")</f>
        <v/>
      </c>
      <c r="K203" s="30">
        <f t="array" ref="K203">IFERROR(VLOOKUP(Visits[[#This Row],[VISIT_ID]],J_A_visits!$A:$O,COLUMN(J_A_visits!I:I),0),"")</f>
        <v/>
      </c>
      <c r="L203" s="37">
        <f t="array" ref="L203">IFERROR(VLOOKUP(Visits[[#This Row],[VISIT_ID]],J_A_visits!$A:$O,COLUMN(J_A_visits!J:J),0),"")</f>
        <v/>
      </c>
      <c r="M203" s="37">
        <f t="array" ref="M203">IFERROR(VLOOKUP(Visits[[#This Row],[VISIT_ID]],J_A_visits!$A:$O,COLUMN(J_A_visits!K:K),0),"")</f>
        <v/>
      </c>
      <c r="N203" s="37">
        <f t="array" ref="N203">IFERROR(VLOOKUP(Visits[[#This Row],[VISIT_ID]],J_A_visits!$A:$O,COLUMN(J_A_visits!L:L),0),"")</f>
        <v/>
      </c>
      <c r="O203" s="37">
        <f t="array" ref="O203">IFERROR(VLOOKUP(Visits[[#This Row],[VISIT_ID]],J_A_visits!$A:$O,COLUMN(J_A_visits!M:M),0),"")</f>
        <v/>
      </c>
      <c r="P203" s="37">
        <f>IFERROR(1-(Visits[[#This Row],[QUOTE_PRICE]]/Visits[[#This Row],[INITIAL_PRICE]]),"")</f>
        <v/>
      </c>
      <c r="Q203" s="36">
        <f t="array" ref="Q203">IFERROR(VLOOKUP(Visits[[#This Row],[VISIT_ID]],J_A_visits!$A:$O,COLUMN(J_A_visits!N:N),0),"")</f>
        <v/>
      </c>
      <c r="R203" s="30">
        <f t="array" ref="R203">IFERROR(VLOOKUP(Visits[[#This Row],[VISIT_ID]],J_A_visits!$A:$O,COLUMN(J_A_visits!N:N),0),"")</f>
        <v/>
      </c>
      <c r="S203" s="30">
        <f>IF(Visits[[#This Row],[VISIT_ID]]="","",COUNTIF(Table3[VISIT_ID],Visits[[#This Row],[VISIT_ID]]))</f>
        <v/>
      </c>
      <c r="T203" s="38">
        <f t="array" ref="T203">IFERROR(TIMEVALUE(MID(VLOOKUP(Visits[[#This Row],[VISIT_ID]],J_A_visits!A:O,COLUMN(J_A_visits!E:E),0),12,8))-(7/24),"")</f>
        <v/>
      </c>
      <c r="U203" s="38">
        <f t="array" ref="U203">IFERROR(
    MOD(TIMEVALUE(MID(VLOOKUP(Visits[[#This Row],[VISIT_ID]],J_A_visits!A:O,COLUMN(J_A_visits!F:F),0),12,8)) - (7/24), 1),
"")</f>
        <v/>
      </c>
      <c r="V203" s="38">
        <f>IF(_xlfn.MINIFS(Table3[CLOCK_IN],Table3[VISIT_ID],Visits[[#This Row],[VISIT_ID]])=0,"",_xlfn.MINIFS(Table3[CLOCK_IN],Table3[VISIT_ID],Visits[[#This Row],[VISIT_ID]]))</f>
        <v/>
      </c>
      <c r="W203" s="38">
        <f>IF(_xlfn.MAXIFS(Table3[CLOCK_OUT],Table3[VISIT_ID],Visits[[#This Row],[VISIT_ID]])=0,"",_xlfn.MAXIFS(Table3[CLOCK_OUT],Table3[VISIT_ID],Visits[[#This Row],[VISIT_ID]]))</f>
        <v/>
      </c>
      <c r="X203" s="20">
        <f>IFERROR((Visits[[#This Row],[SCH_END]]-Visits[[#This Row],[SCH_START]])*24,"")</f>
        <v/>
      </c>
      <c r="Y203" s="20">
        <f>IFERROR((Visits[[#This Row],[ACT_END]]-Visits[[#This Row],[ACT_START]])*24,"")</f>
        <v/>
      </c>
      <c r="Z203" s="37">
        <f>IFERROR(Visits[[#This Row],[INVOICE_PRICE]]*Parameters!$B$2+Parameters!$B$3,"")</f>
        <v/>
      </c>
      <c r="AA203" s="39">
        <f>IFERROR((Parameters!$B$6/Parameters!$C$6)*Visits[[#This Row],[EXP_DURATION]],"")</f>
        <v/>
      </c>
      <c r="AB203" s="39">
        <f>IFERROR((Parameters!$B$6/Parameters!$C$6)*Visits[[#This Row],[ACT_DURATION]],"")</f>
        <v/>
      </c>
      <c r="AC203" s="37">
        <f>IF(Visits[[#This Row],[VISIT_ID]]="","",Parameters!$B$7/Parameters!$C$7)</f>
        <v/>
      </c>
      <c r="AD203" s="38" t="n"/>
      <c r="AE203" s="37">
        <f t="array" ref="AE203">IFERROR(Visits[[#This Row],[EXP_DURATION]]*Table6[Average],"")</f>
        <v/>
      </c>
      <c r="AF203" s="39">
        <f>IFERROR(IF(Visits[[#This Row],[VISIT_ID]]="","",SUMIF(Table3[VISIT_ID],Visits[[#This Row],[VISIT_ID]],Table3[TOTAL_COST])),"")</f>
        <v/>
      </c>
    </row>
    <row r="204">
      <c r="A204" s="30">
        <f>IF(J_A_visits!A204="","",J_A_visits!A204)</f>
        <v/>
      </c>
      <c r="B204" s="30">
        <f t="array" ref="B204">IFERROR(VLOOKUP(Visits[[#This Row],[VISIT_ID]],J_A_visits!A:O,COLUMN(J_A_visits!B:B),0),"")</f>
        <v/>
      </c>
      <c r="C204" s="30">
        <f t="array" ref="C204">IFERROR(VLOOKUP(Visits[[#This Row],[VISIT_ID]],J_A_visits!A:O,COLUMN(J_A_visits!C:C),0),"")</f>
        <v/>
      </c>
      <c r="D204" s="30">
        <f t="array" ref="D204">IFERROR(VLOOKUP(Visits[[#This Row],[VISIT_ID]],J_A_visits!A:O,COLUMN(J_A_visits!D:D),0),"")</f>
        <v/>
      </c>
      <c r="E204" s="6">
        <f t="array" ref="E204">IFERROR(DATEVALUE(LEFT(VLOOKUP(Visits[[#This Row],[VISIT_ID]],J_A_visits!A:O,COLUMN(J_A_visits!E:E),0),10)),"")</f>
        <v/>
      </c>
      <c r="F204" s="6">
        <f>IFERROR(TEXT(Visits[[#This Row],[DATE]],"YYYY-MM"),"")</f>
        <v/>
      </c>
      <c r="G204" s="6">
        <f t="array" ref="G204">IFERROR(VLOOKUP(Visits[[#This Row],[VISIT_ID]],J_A_visits!A:P,COLUMN(J_A_visits!P:P),0),"")</f>
        <v/>
      </c>
      <c r="H204" s="6">
        <f t="array" ref="H204">IFERROR(VLOOKUP(Visits[[#This Row],[VISIT_ID]],J_A_visits!A:Q,COLUMN(J_A_visits!Q:Q),0),"")</f>
        <v/>
      </c>
      <c r="I204" s="30">
        <f t="array" ref="I204">IFERROR(VLOOKUP(Visits[[#This Row],[VISIT_ID]],J_A_visits!$A:$O,COLUMN(J_A_visits!G:G),0),"")</f>
        <v/>
      </c>
      <c r="J204" s="37">
        <f t="array" ref="J204">IFERROR(VLOOKUP(Visits[[#This Row],[VISIT_ID]],J_A_visits!$A:$O,COLUMN(J_A_visits!H:H),0),"")</f>
        <v/>
      </c>
      <c r="K204" s="30">
        <f t="array" ref="K204">IFERROR(VLOOKUP(Visits[[#This Row],[VISIT_ID]],J_A_visits!$A:$O,COLUMN(J_A_visits!I:I),0),"")</f>
        <v/>
      </c>
      <c r="L204" s="37">
        <f t="array" ref="L204">IFERROR(VLOOKUP(Visits[[#This Row],[VISIT_ID]],J_A_visits!$A:$O,COLUMN(J_A_visits!J:J),0),"")</f>
        <v/>
      </c>
      <c r="M204" s="37">
        <f t="array" ref="M204">IFERROR(VLOOKUP(Visits[[#This Row],[VISIT_ID]],J_A_visits!$A:$O,COLUMN(J_A_visits!K:K),0),"")</f>
        <v/>
      </c>
      <c r="N204" s="37">
        <f t="array" ref="N204">IFERROR(VLOOKUP(Visits[[#This Row],[VISIT_ID]],J_A_visits!$A:$O,COLUMN(J_A_visits!L:L),0),"")</f>
        <v/>
      </c>
      <c r="O204" s="37">
        <f t="array" ref="O204">IFERROR(VLOOKUP(Visits[[#This Row],[VISIT_ID]],J_A_visits!$A:$O,COLUMN(J_A_visits!M:M),0),"")</f>
        <v/>
      </c>
      <c r="P204" s="37">
        <f>IFERROR(1-(Visits[[#This Row],[QUOTE_PRICE]]/Visits[[#This Row],[INITIAL_PRICE]]),"")</f>
        <v/>
      </c>
      <c r="Q204" s="36">
        <f t="array" ref="Q204">IFERROR(VLOOKUP(Visits[[#This Row],[VISIT_ID]],J_A_visits!$A:$O,COLUMN(J_A_visits!N:N),0),"")</f>
        <v/>
      </c>
      <c r="R204" s="30">
        <f t="array" ref="R204">IFERROR(VLOOKUP(Visits[[#This Row],[VISIT_ID]],J_A_visits!$A:$O,COLUMN(J_A_visits!N:N),0),"")</f>
        <v/>
      </c>
      <c r="S204" s="30">
        <f>IF(Visits[[#This Row],[VISIT_ID]]="","",COUNTIF(Table3[VISIT_ID],Visits[[#This Row],[VISIT_ID]]))</f>
        <v/>
      </c>
      <c r="T204" s="38">
        <f t="array" ref="T204">IFERROR(TIMEVALUE(MID(VLOOKUP(Visits[[#This Row],[VISIT_ID]],J_A_visits!A:O,COLUMN(J_A_visits!E:E),0),12,8))-(7/24),"")</f>
        <v/>
      </c>
      <c r="U204" s="38">
        <f t="array" ref="U204">IFERROR(
    MOD(TIMEVALUE(MID(VLOOKUP(Visits[[#This Row],[VISIT_ID]],J_A_visits!A:O,COLUMN(J_A_visits!F:F),0),12,8)) - (7/24), 1),
"")</f>
        <v/>
      </c>
      <c r="V204" s="38">
        <f>IF(_xlfn.MINIFS(Table3[CLOCK_IN],Table3[VISIT_ID],Visits[[#This Row],[VISIT_ID]])=0,"",_xlfn.MINIFS(Table3[CLOCK_IN],Table3[VISIT_ID],Visits[[#This Row],[VISIT_ID]]))</f>
        <v/>
      </c>
      <c r="W204" s="38">
        <f>IF(_xlfn.MAXIFS(Table3[CLOCK_OUT],Table3[VISIT_ID],Visits[[#This Row],[VISIT_ID]])=0,"",_xlfn.MAXIFS(Table3[CLOCK_OUT],Table3[VISIT_ID],Visits[[#This Row],[VISIT_ID]]))</f>
        <v/>
      </c>
      <c r="X204" s="20">
        <f>IFERROR((Visits[[#This Row],[SCH_END]]-Visits[[#This Row],[SCH_START]])*24,"")</f>
        <v/>
      </c>
      <c r="Y204" s="20">
        <f>IFERROR((Visits[[#This Row],[ACT_END]]-Visits[[#This Row],[ACT_START]])*24,"")</f>
        <v/>
      </c>
      <c r="Z204" s="37">
        <f>IFERROR(Visits[[#This Row],[INVOICE_PRICE]]*Parameters!$B$2+Parameters!$B$3,"")</f>
        <v/>
      </c>
      <c r="AA204" s="39">
        <f>IFERROR((Parameters!$B$6/Parameters!$C$6)*Visits[[#This Row],[EXP_DURATION]],"")</f>
        <v/>
      </c>
      <c r="AB204" s="39">
        <f>IFERROR((Parameters!$B$6/Parameters!$C$6)*Visits[[#This Row],[ACT_DURATION]],"")</f>
        <v/>
      </c>
      <c r="AC204" s="37">
        <f>IF(Visits[[#This Row],[VISIT_ID]]="","",Parameters!$B$7/Parameters!$C$7)</f>
        <v/>
      </c>
      <c r="AD204" s="38" t="n"/>
      <c r="AE204" s="37">
        <f t="array" ref="AE204">IFERROR(Visits[[#This Row],[EXP_DURATION]]*Table6[Average],"")</f>
        <v/>
      </c>
      <c r="AF204" s="39">
        <f>IFERROR(IF(Visits[[#This Row],[VISIT_ID]]="","",SUMIF(Table3[VISIT_ID],Visits[[#This Row],[VISIT_ID]],Table3[TOTAL_COST])),"")</f>
        <v/>
      </c>
    </row>
    <row r="205">
      <c r="A205" s="30">
        <f>IF(J_A_visits!A205="","",J_A_visits!A205)</f>
        <v/>
      </c>
      <c r="B205" s="30">
        <f t="array" ref="B205">IFERROR(VLOOKUP(Visits[[#This Row],[VISIT_ID]],J_A_visits!A:O,COLUMN(J_A_visits!B:B),0),"")</f>
        <v/>
      </c>
      <c r="C205" s="30">
        <f t="array" ref="C205">IFERROR(VLOOKUP(Visits[[#This Row],[VISIT_ID]],J_A_visits!A:O,COLUMN(J_A_visits!C:C),0),"")</f>
        <v/>
      </c>
      <c r="D205" s="30">
        <f t="array" ref="D205">IFERROR(VLOOKUP(Visits[[#This Row],[VISIT_ID]],J_A_visits!A:O,COLUMN(J_A_visits!D:D),0),"")</f>
        <v/>
      </c>
      <c r="E205" s="6">
        <f t="array" ref="E205">IFERROR(DATEVALUE(LEFT(VLOOKUP(Visits[[#This Row],[VISIT_ID]],J_A_visits!A:O,COLUMN(J_A_visits!E:E),0),10)),"")</f>
        <v/>
      </c>
      <c r="F205" s="6">
        <f>IFERROR(TEXT(Visits[[#This Row],[DATE]],"YYYY-MM"),"")</f>
        <v/>
      </c>
      <c r="G205" s="6">
        <f t="array" ref="G205">IFERROR(VLOOKUP(Visits[[#This Row],[VISIT_ID]],J_A_visits!A:P,COLUMN(J_A_visits!P:P),0),"")</f>
        <v/>
      </c>
      <c r="H205" s="6">
        <f t="array" ref="H205">IFERROR(VLOOKUP(Visits[[#This Row],[VISIT_ID]],J_A_visits!A:Q,COLUMN(J_A_visits!Q:Q),0),"")</f>
        <v/>
      </c>
      <c r="I205" s="30">
        <f t="array" ref="I205">IFERROR(VLOOKUP(Visits[[#This Row],[VISIT_ID]],J_A_visits!$A:$O,COLUMN(J_A_visits!G:G),0),"")</f>
        <v/>
      </c>
      <c r="J205" s="37">
        <f t="array" ref="J205">IFERROR(VLOOKUP(Visits[[#This Row],[VISIT_ID]],J_A_visits!$A:$O,COLUMN(J_A_visits!H:H),0),"")</f>
        <v/>
      </c>
      <c r="K205" s="30">
        <f t="array" ref="K205">IFERROR(VLOOKUP(Visits[[#This Row],[VISIT_ID]],J_A_visits!$A:$O,COLUMN(J_A_visits!I:I),0),"")</f>
        <v/>
      </c>
      <c r="L205" s="37">
        <f t="array" ref="L205">IFERROR(VLOOKUP(Visits[[#This Row],[VISIT_ID]],J_A_visits!$A:$O,COLUMN(J_A_visits!J:J),0),"")</f>
        <v/>
      </c>
      <c r="M205" s="37">
        <f t="array" ref="M205">IFERROR(VLOOKUP(Visits[[#This Row],[VISIT_ID]],J_A_visits!$A:$O,COLUMN(J_A_visits!K:K),0),"")</f>
        <v/>
      </c>
      <c r="N205" s="37">
        <f t="array" ref="N205">IFERROR(VLOOKUP(Visits[[#This Row],[VISIT_ID]],J_A_visits!$A:$O,COLUMN(J_A_visits!L:L),0),"")</f>
        <v/>
      </c>
      <c r="O205" s="37">
        <f t="array" ref="O205">IFERROR(VLOOKUP(Visits[[#This Row],[VISIT_ID]],J_A_visits!$A:$O,COLUMN(J_A_visits!M:M),0),"")</f>
        <v/>
      </c>
      <c r="P205" s="37">
        <f>IFERROR(1-(Visits[[#This Row],[QUOTE_PRICE]]/Visits[[#This Row],[INITIAL_PRICE]]),"")</f>
        <v/>
      </c>
      <c r="Q205" s="36">
        <f t="array" ref="Q205">IFERROR(VLOOKUP(Visits[[#This Row],[VISIT_ID]],J_A_visits!$A:$O,COLUMN(J_A_visits!N:N),0),"")</f>
        <v/>
      </c>
      <c r="R205" s="30">
        <f t="array" ref="R205">IFERROR(VLOOKUP(Visits[[#This Row],[VISIT_ID]],J_A_visits!$A:$O,COLUMN(J_A_visits!N:N),0),"")</f>
        <v/>
      </c>
      <c r="S205" s="30">
        <f>IF(Visits[[#This Row],[VISIT_ID]]="","",COUNTIF(Table3[VISIT_ID],Visits[[#This Row],[VISIT_ID]]))</f>
        <v/>
      </c>
      <c r="T205" s="38">
        <f t="array" ref="T205">IFERROR(TIMEVALUE(MID(VLOOKUP(Visits[[#This Row],[VISIT_ID]],J_A_visits!A:O,COLUMN(J_A_visits!E:E),0),12,8))-(7/24),"")</f>
        <v/>
      </c>
      <c r="U205" s="38">
        <f t="array" ref="U205">IFERROR(
    MOD(TIMEVALUE(MID(VLOOKUP(Visits[[#This Row],[VISIT_ID]],J_A_visits!A:O,COLUMN(J_A_visits!F:F),0),12,8)) - (7/24), 1),
"")</f>
        <v/>
      </c>
      <c r="V205" s="38">
        <f>IF(_xlfn.MINIFS(Table3[CLOCK_IN],Table3[VISIT_ID],Visits[[#This Row],[VISIT_ID]])=0,"",_xlfn.MINIFS(Table3[CLOCK_IN],Table3[VISIT_ID],Visits[[#This Row],[VISIT_ID]]))</f>
        <v/>
      </c>
      <c r="W205" s="38">
        <f>IF(_xlfn.MAXIFS(Table3[CLOCK_OUT],Table3[VISIT_ID],Visits[[#This Row],[VISIT_ID]])=0,"",_xlfn.MAXIFS(Table3[CLOCK_OUT],Table3[VISIT_ID],Visits[[#This Row],[VISIT_ID]]))</f>
        <v/>
      </c>
      <c r="X205" s="20">
        <f>IFERROR((Visits[[#This Row],[SCH_END]]-Visits[[#This Row],[SCH_START]])*24,"")</f>
        <v/>
      </c>
      <c r="Y205" s="20">
        <f>IFERROR((Visits[[#This Row],[ACT_END]]-Visits[[#This Row],[ACT_START]])*24,"")</f>
        <v/>
      </c>
      <c r="Z205" s="37">
        <f>IFERROR(Visits[[#This Row],[INVOICE_PRICE]]*Parameters!$B$2+Parameters!$B$3,"")</f>
        <v/>
      </c>
      <c r="AA205" s="39">
        <f>IFERROR((Parameters!$B$6/Parameters!$C$6)*Visits[[#This Row],[EXP_DURATION]],"")</f>
        <v/>
      </c>
      <c r="AB205" s="39">
        <f>IFERROR((Parameters!$B$6/Parameters!$C$6)*Visits[[#This Row],[ACT_DURATION]],"")</f>
        <v/>
      </c>
      <c r="AC205" s="37">
        <f>IF(Visits[[#This Row],[VISIT_ID]]="","",Parameters!$B$7/Parameters!$C$7)</f>
        <v/>
      </c>
      <c r="AD205" s="38" t="n"/>
      <c r="AE205" s="37">
        <f t="array" ref="AE205">IFERROR(Visits[[#This Row],[EXP_DURATION]]*Table6[Average],"")</f>
        <v/>
      </c>
      <c r="AF205" s="39">
        <f>IFERROR(IF(Visits[[#This Row],[VISIT_ID]]="","",SUMIF(Table3[VISIT_ID],Visits[[#This Row],[VISIT_ID]],Table3[TOTAL_COST])),"")</f>
        <v/>
      </c>
    </row>
    <row r="206">
      <c r="A206" s="30">
        <f>IF(J_A_visits!A206="","",J_A_visits!A206)</f>
        <v/>
      </c>
      <c r="B206" s="30">
        <f t="array" ref="B206">IFERROR(VLOOKUP(Visits[[#This Row],[VISIT_ID]],J_A_visits!A:O,COLUMN(J_A_visits!B:B),0),"")</f>
        <v/>
      </c>
      <c r="C206" s="30">
        <f t="array" ref="C206">IFERROR(VLOOKUP(Visits[[#This Row],[VISIT_ID]],J_A_visits!A:O,COLUMN(J_A_visits!C:C),0),"")</f>
        <v/>
      </c>
      <c r="D206" s="30">
        <f t="array" ref="D206">IFERROR(VLOOKUP(Visits[[#This Row],[VISIT_ID]],J_A_visits!A:O,COLUMN(J_A_visits!D:D),0),"")</f>
        <v/>
      </c>
      <c r="E206" s="6">
        <f t="array" ref="E206">IFERROR(DATEVALUE(LEFT(VLOOKUP(Visits[[#This Row],[VISIT_ID]],J_A_visits!A:O,COLUMN(J_A_visits!E:E),0),10)),"")</f>
        <v/>
      </c>
      <c r="F206" s="6">
        <f>IFERROR(TEXT(Visits[[#This Row],[DATE]],"YYYY-MM"),"")</f>
        <v/>
      </c>
      <c r="G206" s="6">
        <f t="array" ref="G206">IFERROR(VLOOKUP(Visits[[#This Row],[VISIT_ID]],J_A_visits!A:P,COLUMN(J_A_visits!P:P),0),"")</f>
        <v/>
      </c>
      <c r="H206" s="6">
        <f t="array" ref="H206">IFERROR(VLOOKUP(Visits[[#This Row],[VISIT_ID]],J_A_visits!A:Q,COLUMN(J_A_visits!Q:Q),0),"")</f>
        <v/>
      </c>
      <c r="I206" s="30">
        <f t="array" ref="I206">IFERROR(VLOOKUP(Visits[[#This Row],[VISIT_ID]],J_A_visits!$A:$O,COLUMN(J_A_visits!G:G),0),"")</f>
        <v/>
      </c>
      <c r="J206" s="37">
        <f t="array" ref="J206">IFERROR(VLOOKUP(Visits[[#This Row],[VISIT_ID]],J_A_visits!$A:$O,COLUMN(J_A_visits!H:H),0),"")</f>
        <v/>
      </c>
      <c r="K206" s="30">
        <f t="array" ref="K206">IFERROR(VLOOKUP(Visits[[#This Row],[VISIT_ID]],J_A_visits!$A:$O,COLUMN(J_A_visits!I:I),0),"")</f>
        <v/>
      </c>
      <c r="L206" s="37">
        <f t="array" ref="L206">IFERROR(VLOOKUP(Visits[[#This Row],[VISIT_ID]],J_A_visits!$A:$O,COLUMN(J_A_visits!J:J),0),"")</f>
        <v/>
      </c>
      <c r="M206" s="37">
        <f t="array" ref="M206">IFERROR(VLOOKUP(Visits[[#This Row],[VISIT_ID]],J_A_visits!$A:$O,COLUMN(J_A_visits!K:K),0),"")</f>
        <v/>
      </c>
      <c r="N206" s="37">
        <f t="array" ref="N206">IFERROR(VLOOKUP(Visits[[#This Row],[VISIT_ID]],J_A_visits!$A:$O,COLUMN(J_A_visits!L:L),0),"")</f>
        <v/>
      </c>
      <c r="O206" s="37">
        <f t="array" ref="O206">IFERROR(VLOOKUP(Visits[[#This Row],[VISIT_ID]],J_A_visits!$A:$O,COLUMN(J_A_visits!M:M),0),"")</f>
        <v/>
      </c>
      <c r="P206" s="37">
        <f>IFERROR(1-(Visits[[#This Row],[QUOTE_PRICE]]/Visits[[#This Row],[INITIAL_PRICE]]),"")</f>
        <v/>
      </c>
      <c r="Q206" s="36">
        <f t="array" ref="Q206">IFERROR(VLOOKUP(Visits[[#This Row],[VISIT_ID]],J_A_visits!$A:$O,COLUMN(J_A_visits!N:N),0),"")</f>
        <v/>
      </c>
      <c r="R206" s="30">
        <f t="array" ref="R206">IFERROR(VLOOKUP(Visits[[#This Row],[VISIT_ID]],J_A_visits!$A:$O,COLUMN(J_A_visits!N:N),0),"")</f>
        <v/>
      </c>
      <c r="S206" s="30">
        <f>IF(Visits[[#This Row],[VISIT_ID]]="","",COUNTIF(Table3[VISIT_ID],Visits[[#This Row],[VISIT_ID]]))</f>
        <v/>
      </c>
      <c r="T206" s="38">
        <f t="array" ref="T206">IFERROR(TIMEVALUE(MID(VLOOKUP(Visits[[#This Row],[VISIT_ID]],J_A_visits!A:O,COLUMN(J_A_visits!E:E),0),12,8))-(7/24),"")</f>
        <v/>
      </c>
      <c r="U206" s="38">
        <f t="array" ref="U206">IFERROR(
    MOD(TIMEVALUE(MID(VLOOKUP(Visits[[#This Row],[VISIT_ID]],J_A_visits!A:O,COLUMN(J_A_visits!F:F),0),12,8)) - (7/24), 1),
"")</f>
        <v/>
      </c>
      <c r="V206" s="38">
        <f>IF(_xlfn.MINIFS(Table3[CLOCK_IN],Table3[VISIT_ID],Visits[[#This Row],[VISIT_ID]])=0,"",_xlfn.MINIFS(Table3[CLOCK_IN],Table3[VISIT_ID],Visits[[#This Row],[VISIT_ID]]))</f>
        <v/>
      </c>
      <c r="W206" s="38">
        <f>IF(_xlfn.MAXIFS(Table3[CLOCK_OUT],Table3[VISIT_ID],Visits[[#This Row],[VISIT_ID]])=0,"",_xlfn.MAXIFS(Table3[CLOCK_OUT],Table3[VISIT_ID],Visits[[#This Row],[VISIT_ID]]))</f>
        <v/>
      </c>
      <c r="X206" s="20">
        <f>IFERROR((Visits[[#This Row],[SCH_END]]-Visits[[#This Row],[SCH_START]])*24,"")</f>
        <v/>
      </c>
      <c r="Y206" s="20">
        <f>IFERROR((Visits[[#This Row],[ACT_END]]-Visits[[#This Row],[ACT_START]])*24,"")</f>
        <v/>
      </c>
      <c r="Z206" s="37">
        <f>IFERROR(Visits[[#This Row],[INVOICE_PRICE]]*Parameters!$B$2+Parameters!$B$3,"")</f>
        <v/>
      </c>
      <c r="AA206" s="39">
        <f>IFERROR((Parameters!$B$6/Parameters!$C$6)*Visits[[#This Row],[EXP_DURATION]],"")</f>
        <v/>
      </c>
      <c r="AB206" s="39">
        <f>IFERROR((Parameters!$B$6/Parameters!$C$6)*Visits[[#This Row],[ACT_DURATION]],"")</f>
        <v/>
      </c>
      <c r="AC206" s="37">
        <f>IF(Visits[[#This Row],[VISIT_ID]]="","",Parameters!$B$7/Parameters!$C$7)</f>
        <v/>
      </c>
      <c r="AD206" s="38" t="n"/>
      <c r="AE206" s="37">
        <f t="array" ref="AE206">IFERROR(Visits[[#This Row],[EXP_DURATION]]*Table6[Average],"")</f>
        <v/>
      </c>
      <c r="AF206" s="39">
        <f>IFERROR(IF(Visits[[#This Row],[VISIT_ID]]="","",SUMIF(Table3[VISIT_ID],Visits[[#This Row],[VISIT_ID]],Table3[TOTAL_COST])),"")</f>
        <v/>
      </c>
    </row>
    <row r="207">
      <c r="A207" s="30">
        <f>IF(J_A_visits!A207="","",J_A_visits!A207)</f>
        <v/>
      </c>
      <c r="B207" s="30">
        <f t="array" ref="B207">IFERROR(VLOOKUP(Visits[[#This Row],[VISIT_ID]],J_A_visits!A:O,COLUMN(J_A_visits!B:B),0),"")</f>
        <v/>
      </c>
      <c r="C207" s="30">
        <f t="array" ref="C207">IFERROR(VLOOKUP(Visits[[#This Row],[VISIT_ID]],J_A_visits!A:O,COLUMN(J_A_visits!C:C),0),"")</f>
        <v/>
      </c>
      <c r="D207" s="30">
        <f t="array" ref="D207">IFERROR(VLOOKUP(Visits[[#This Row],[VISIT_ID]],J_A_visits!A:O,COLUMN(J_A_visits!D:D),0),"")</f>
        <v/>
      </c>
      <c r="E207" s="6">
        <f t="array" ref="E207">IFERROR(DATEVALUE(LEFT(VLOOKUP(Visits[[#This Row],[VISIT_ID]],J_A_visits!A:O,COLUMN(J_A_visits!E:E),0),10)),"")</f>
        <v/>
      </c>
      <c r="F207" s="6">
        <f>IFERROR(TEXT(Visits[[#This Row],[DATE]],"YYYY-MM"),"")</f>
        <v/>
      </c>
      <c r="G207" s="6">
        <f t="array" ref="G207">IFERROR(VLOOKUP(Visits[[#This Row],[VISIT_ID]],J_A_visits!A:P,COLUMN(J_A_visits!P:P),0),"")</f>
        <v/>
      </c>
      <c r="H207" s="6">
        <f t="array" ref="H207">IFERROR(VLOOKUP(Visits[[#This Row],[VISIT_ID]],J_A_visits!A:Q,COLUMN(J_A_visits!Q:Q),0),"")</f>
        <v/>
      </c>
      <c r="I207" s="30">
        <f t="array" ref="I207">IFERROR(VLOOKUP(Visits[[#This Row],[VISIT_ID]],J_A_visits!$A:$O,COLUMN(J_A_visits!G:G),0),"")</f>
        <v/>
      </c>
      <c r="J207" s="37">
        <f t="array" ref="J207">IFERROR(VLOOKUP(Visits[[#This Row],[VISIT_ID]],J_A_visits!$A:$O,COLUMN(J_A_visits!H:H),0),"")</f>
        <v/>
      </c>
      <c r="K207" s="30">
        <f t="array" ref="K207">IFERROR(VLOOKUP(Visits[[#This Row],[VISIT_ID]],J_A_visits!$A:$O,COLUMN(J_A_visits!I:I),0),"")</f>
        <v/>
      </c>
      <c r="L207" s="37">
        <f t="array" ref="L207">IFERROR(VLOOKUP(Visits[[#This Row],[VISIT_ID]],J_A_visits!$A:$O,COLUMN(J_A_visits!J:J),0),"")</f>
        <v/>
      </c>
      <c r="M207" s="37">
        <f t="array" ref="M207">IFERROR(VLOOKUP(Visits[[#This Row],[VISIT_ID]],J_A_visits!$A:$O,COLUMN(J_A_visits!K:K),0),"")</f>
        <v/>
      </c>
      <c r="N207" s="37">
        <f t="array" ref="N207">IFERROR(VLOOKUP(Visits[[#This Row],[VISIT_ID]],J_A_visits!$A:$O,COLUMN(J_A_visits!L:L),0),"")</f>
        <v/>
      </c>
      <c r="O207" s="37">
        <f t="array" ref="O207">IFERROR(VLOOKUP(Visits[[#This Row],[VISIT_ID]],J_A_visits!$A:$O,COLUMN(J_A_visits!M:M),0),"")</f>
        <v/>
      </c>
      <c r="P207" s="37">
        <f>IFERROR(1-(Visits[[#This Row],[QUOTE_PRICE]]/Visits[[#This Row],[INITIAL_PRICE]]),"")</f>
        <v/>
      </c>
      <c r="Q207" s="36">
        <f t="array" ref="Q207">IFERROR(VLOOKUP(Visits[[#This Row],[VISIT_ID]],J_A_visits!$A:$O,COLUMN(J_A_visits!N:N),0),"")</f>
        <v/>
      </c>
      <c r="R207" s="30">
        <f t="array" ref="R207">IFERROR(VLOOKUP(Visits[[#This Row],[VISIT_ID]],J_A_visits!$A:$O,COLUMN(J_A_visits!N:N),0),"")</f>
        <v/>
      </c>
      <c r="S207" s="30">
        <f>IF(Visits[[#This Row],[VISIT_ID]]="","",COUNTIF(Table3[VISIT_ID],Visits[[#This Row],[VISIT_ID]]))</f>
        <v/>
      </c>
      <c r="T207" s="38">
        <f t="array" ref="T207">IFERROR(TIMEVALUE(MID(VLOOKUP(Visits[[#This Row],[VISIT_ID]],J_A_visits!A:O,COLUMN(J_A_visits!E:E),0),12,8))-(7/24),"")</f>
        <v/>
      </c>
      <c r="U207" s="38">
        <f t="array" ref="U207">IFERROR(
    MOD(TIMEVALUE(MID(VLOOKUP(Visits[[#This Row],[VISIT_ID]],J_A_visits!A:O,COLUMN(J_A_visits!F:F),0),12,8)) - (7/24), 1),
"")</f>
        <v/>
      </c>
      <c r="V207" s="38">
        <f>IF(_xlfn.MINIFS(Table3[CLOCK_IN],Table3[VISIT_ID],Visits[[#This Row],[VISIT_ID]])=0,"",_xlfn.MINIFS(Table3[CLOCK_IN],Table3[VISIT_ID],Visits[[#This Row],[VISIT_ID]]))</f>
        <v/>
      </c>
      <c r="W207" s="38">
        <f>IF(_xlfn.MAXIFS(Table3[CLOCK_OUT],Table3[VISIT_ID],Visits[[#This Row],[VISIT_ID]])=0,"",_xlfn.MAXIFS(Table3[CLOCK_OUT],Table3[VISIT_ID],Visits[[#This Row],[VISIT_ID]]))</f>
        <v/>
      </c>
      <c r="X207" s="20">
        <f>IFERROR((Visits[[#This Row],[SCH_END]]-Visits[[#This Row],[SCH_START]])*24,"")</f>
        <v/>
      </c>
      <c r="Y207" s="20">
        <f>IFERROR((Visits[[#This Row],[ACT_END]]-Visits[[#This Row],[ACT_START]])*24,"")</f>
        <v/>
      </c>
      <c r="Z207" s="37">
        <f>IFERROR(Visits[[#This Row],[INVOICE_PRICE]]*Parameters!$B$2+Parameters!$B$3,"")</f>
        <v/>
      </c>
      <c r="AA207" s="39">
        <f>IFERROR((Parameters!$B$6/Parameters!$C$6)*Visits[[#This Row],[EXP_DURATION]],"")</f>
        <v/>
      </c>
      <c r="AB207" s="39">
        <f>IFERROR((Parameters!$B$6/Parameters!$C$6)*Visits[[#This Row],[ACT_DURATION]],"")</f>
        <v/>
      </c>
      <c r="AC207" s="37">
        <f>IF(Visits[[#This Row],[VISIT_ID]]="","",Parameters!$B$7/Parameters!$C$7)</f>
        <v/>
      </c>
      <c r="AD207" s="38" t="n"/>
      <c r="AE207" s="37">
        <f t="array" ref="AE207">IFERROR(Visits[[#This Row],[EXP_DURATION]]*Table6[Average],"")</f>
        <v/>
      </c>
      <c r="AF207" s="39">
        <f>IFERROR(IF(Visits[[#This Row],[VISIT_ID]]="","",SUMIF(Table3[VISIT_ID],Visits[[#This Row],[VISIT_ID]],Table3[TOTAL_COST])),"")</f>
        <v/>
      </c>
    </row>
    <row r="208">
      <c r="A208" s="30">
        <f>IF(J_A_visits!A208="","",J_A_visits!A208)</f>
        <v/>
      </c>
      <c r="B208" s="30">
        <f t="array" ref="B208">IFERROR(VLOOKUP(Visits[[#This Row],[VISIT_ID]],J_A_visits!A:O,COLUMN(J_A_visits!B:B),0),"")</f>
        <v/>
      </c>
      <c r="C208" s="30">
        <f t="array" ref="C208">IFERROR(VLOOKUP(Visits[[#This Row],[VISIT_ID]],J_A_visits!A:O,COLUMN(J_A_visits!C:C),0),"")</f>
        <v/>
      </c>
      <c r="D208" s="30">
        <f t="array" ref="D208">IFERROR(VLOOKUP(Visits[[#This Row],[VISIT_ID]],J_A_visits!A:O,COLUMN(J_A_visits!D:D),0),"")</f>
        <v/>
      </c>
      <c r="E208" s="6">
        <f t="array" ref="E208">IFERROR(DATEVALUE(LEFT(VLOOKUP(Visits[[#This Row],[VISIT_ID]],J_A_visits!A:O,COLUMN(J_A_visits!E:E),0),10)),"")</f>
        <v/>
      </c>
      <c r="F208" s="6">
        <f>IFERROR(TEXT(Visits[[#This Row],[DATE]],"YYYY-MM"),"")</f>
        <v/>
      </c>
      <c r="G208" s="6">
        <f t="array" ref="G208">IFERROR(VLOOKUP(Visits[[#This Row],[VISIT_ID]],J_A_visits!A:P,COLUMN(J_A_visits!P:P),0),"")</f>
        <v/>
      </c>
      <c r="H208" s="6">
        <f t="array" ref="H208">IFERROR(VLOOKUP(Visits[[#This Row],[VISIT_ID]],J_A_visits!A:Q,COLUMN(J_A_visits!Q:Q),0),"")</f>
        <v/>
      </c>
      <c r="I208" s="30">
        <f t="array" ref="I208">IFERROR(VLOOKUP(Visits[[#This Row],[VISIT_ID]],J_A_visits!$A:$O,COLUMN(J_A_visits!G:G),0),"")</f>
        <v/>
      </c>
      <c r="J208" s="37">
        <f t="array" ref="J208">IFERROR(VLOOKUP(Visits[[#This Row],[VISIT_ID]],J_A_visits!$A:$O,COLUMN(J_A_visits!H:H),0),"")</f>
        <v/>
      </c>
      <c r="K208" s="30">
        <f t="array" ref="K208">IFERROR(VLOOKUP(Visits[[#This Row],[VISIT_ID]],J_A_visits!$A:$O,COLUMN(J_A_visits!I:I),0),"")</f>
        <v/>
      </c>
      <c r="L208" s="37">
        <f t="array" ref="L208">IFERROR(VLOOKUP(Visits[[#This Row],[VISIT_ID]],J_A_visits!$A:$O,COLUMN(J_A_visits!J:J),0),"")</f>
        <v/>
      </c>
      <c r="M208" s="37">
        <f t="array" ref="M208">IFERROR(VLOOKUP(Visits[[#This Row],[VISIT_ID]],J_A_visits!$A:$O,COLUMN(J_A_visits!K:K),0),"")</f>
        <v/>
      </c>
      <c r="N208" s="37">
        <f t="array" ref="N208">IFERROR(VLOOKUP(Visits[[#This Row],[VISIT_ID]],J_A_visits!$A:$O,COLUMN(J_A_visits!L:L),0),"")</f>
        <v/>
      </c>
      <c r="O208" s="37">
        <f t="array" ref="O208">IFERROR(VLOOKUP(Visits[[#This Row],[VISIT_ID]],J_A_visits!$A:$O,COLUMN(J_A_visits!M:M),0),"")</f>
        <v/>
      </c>
      <c r="P208" s="37">
        <f>IFERROR(1-(Visits[[#This Row],[QUOTE_PRICE]]/Visits[[#This Row],[INITIAL_PRICE]]),"")</f>
        <v/>
      </c>
      <c r="Q208" s="36">
        <f t="array" ref="Q208">IFERROR(VLOOKUP(Visits[[#This Row],[VISIT_ID]],J_A_visits!$A:$O,COLUMN(J_A_visits!N:N),0),"")</f>
        <v/>
      </c>
      <c r="R208" s="30">
        <f t="array" ref="R208">IFERROR(VLOOKUP(Visits[[#This Row],[VISIT_ID]],J_A_visits!$A:$O,COLUMN(J_A_visits!N:N),0),"")</f>
        <v/>
      </c>
      <c r="S208" s="30">
        <f>IF(Visits[[#This Row],[VISIT_ID]]="","",COUNTIF(Table3[VISIT_ID],Visits[[#This Row],[VISIT_ID]]))</f>
        <v/>
      </c>
      <c r="T208" s="38">
        <f t="array" ref="T208">IFERROR(TIMEVALUE(MID(VLOOKUP(Visits[[#This Row],[VISIT_ID]],J_A_visits!A:O,COLUMN(J_A_visits!E:E),0),12,8))-(7/24),"")</f>
        <v/>
      </c>
      <c r="U208" s="38">
        <f t="array" ref="U208">IFERROR(
    MOD(TIMEVALUE(MID(VLOOKUP(Visits[[#This Row],[VISIT_ID]],J_A_visits!A:O,COLUMN(J_A_visits!F:F),0),12,8)) - (7/24), 1),
"")</f>
        <v/>
      </c>
      <c r="V208" s="38">
        <f>IF(_xlfn.MINIFS(Table3[CLOCK_IN],Table3[VISIT_ID],Visits[[#This Row],[VISIT_ID]])=0,"",_xlfn.MINIFS(Table3[CLOCK_IN],Table3[VISIT_ID],Visits[[#This Row],[VISIT_ID]]))</f>
        <v/>
      </c>
      <c r="W208" s="38">
        <f>IF(_xlfn.MAXIFS(Table3[CLOCK_OUT],Table3[VISIT_ID],Visits[[#This Row],[VISIT_ID]])=0,"",_xlfn.MAXIFS(Table3[CLOCK_OUT],Table3[VISIT_ID],Visits[[#This Row],[VISIT_ID]]))</f>
        <v/>
      </c>
      <c r="X208" s="20">
        <f>IFERROR((Visits[[#This Row],[SCH_END]]-Visits[[#This Row],[SCH_START]])*24,"")</f>
        <v/>
      </c>
      <c r="Y208" s="20">
        <f>IFERROR((Visits[[#This Row],[ACT_END]]-Visits[[#This Row],[ACT_START]])*24,"")</f>
        <v/>
      </c>
      <c r="Z208" s="37">
        <f>IFERROR(Visits[[#This Row],[INVOICE_PRICE]]*Parameters!$B$2+Parameters!$B$3,"")</f>
        <v/>
      </c>
      <c r="AA208" s="39">
        <f>IFERROR((Parameters!$B$6/Parameters!$C$6)*Visits[[#This Row],[EXP_DURATION]],"")</f>
        <v/>
      </c>
      <c r="AB208" s="39">
        <f>IFERROR((Parameters!$B$6/Parameters!$C$6)*Visits[[#This Row],[ACT_DURATION]],"")</f>
        <v/>
      </c>
      <c r="AC208" s="37">
        <f>IF(Visits[[#This Row],[VISIT_ID]]="","",Parameters!$B$7/Parameters!$C$7)</f>
        <v/>
      </c>
      <c r="AD208" s="38" t="n"/>
      <c r="AE208" s="37">
        <f t="array" ref="AE208">IFERROR(Visits[[#This Row],[EXP_DURATION]]*Table6[Average],"")</f>
        <v/>
      </c>
      <c r="AF208" s="39">
        <f>IFERROR(IF(Visits[[#This Row],[VISIT_ID]]="","",SUMIF(Table3[VISIT_ID],Visits[[#This Row],[VISIT_ID]],Table3[TOTAL_COST])),"")</f>
        <v/>
      </c>
    </row>
    <row r="209">
      <c r="A209" s="30">
        <f>IF(J_A_visits!A209="","",J_A_visits!A209)</f>
        <v/>
      </c>
      <c r="B209" s="30">
        <f t="array" ref="B209">IFERROR(VLOOKUP(Visits[[#This Row],[VISIT_ID]],J_A_visits!A:O,COLUMN(J_A_visits!B:B),0),"")</f>
        <v/>
      </c>
      <c r="C209" s="30">
        <f t="array" ref="C209">IFERROR(VLOOKUP(Visits[[#This Row],[VISIT_ID]],J_A_visits!A:O,COLUMN(J_A_visits!C:C),0),"")</f>
        <v/>
      </c>
      <c r="D209" s="30">
        <f t="array" ref="D209">IFERROR(VLOOKUP(Visits[[#This Row],[VISIT_ID]],J_A_visits!A:O,COLUMN(J_A_visits!D:D),0),"")</f>
        <v/>
      </c>
      <c r="E209" s="6">
        <f t="array" ref="E209">IFERROR(DATEVALUE(LEFT(VLOOKUP(Visits[[#This Row],[VISIT_ID]],J_A_visits!A:O,COLUMN(J_A_visits!E:E),0),10)),"")</f>
        <v/>
      </c>
      <c r="F209" s="6">
        <f>IFERROR(TEXT(Visits[[#This Row],[DATE]],"YYYY-MM"),"")</f>
        <v/>
      </c>
      <c r="G209" s="6">
        <f t="array" ref="G209">IFERROR(VLOOKUP(Visits[[#This Row],[VISIT_ID]],J_A_visits!A:P,COLUMN(J_A_visits!P:P),0),"")</f>
        <v/>
      </c>
      <c r="H209" s="6">
        <f t="array" ref="H209">IFERROR(VLOOKUP(Visits[[#This Row],[VISIT_ID]],J_A_visits!A:Q,COLUMN(J_A_visits!Q:Q),0),"")</f>
        <v/>
      </c>
      <c r="I209" s="30">
        <f t="array" ref="I209">IFERROR(VLOOKUP(Visits[[#This Row],[VISIT_ID]],J_A_visits!$A:$O,COLUMN(J_A_visits!G:G),0),"")</f>
        <v/>
      </c>
      <c r="J209" s="37">
        <f t="array" ref="J209">IFERROR(VLOOKUP(Visits[[#This Row],[VISIT_ID]],J_A_visits!$A:$O,COLUMN(J_A_visits!H:H),0),"")</f>
        <v/>
      </c>
      <c r="K209" s="30">
        <f t="array" ref="K209">IFERROR(VLOOKUP(Visits[[#This Row],[VISIT_ID]],J_A_visits!$A:$O,COLUMN(J_A_visits!I:I),0),"")</f>
        <v/>
      </c>
      <c r="L209" s="37">
        <f t="array" ref="L209">IFERROR(VLOOKUP(Visits[[#This Row],[VISIT_ID]],J_A_visits!$A:$O,COLUMN(J_A_visits!J:J),0),"")</f>
        <v/>
      </c>
      <c r="M209" s="37">
        <f t="array" ref="M209">IFERROR(VLOOKUP(Visits[[#This Row],[VISIT_ID]],J_A_visits!$A:$O,COLUMN(J_A_visits!K:K),0),"")</f>
        <v/>
      </c>
      <c r="N209" s="37">
        <f t="array" ref="N209">IFERROR(VLOOKUP(Visits[[#This Row],[VISIT_ID]],J_A_visits!$A:$O,COLUMN(J_A_visits!L:L),0),"")</f>
        <v/>
      </c>
      <c r="O209" s="37">
        <f t="array" ref="O209">IFERROR(VLOOKUP(Visits[[#This Row],[VISIT_ID]],J_A_visits!$A:$O,COLUMN(J_A_visits!M:M),0),"")</f>
        <v/>
      </c>
      <c r="P209" s="37">
        <f>IFERROR(1-(Visits[[#This Row],[QUOTE_PRICE]]/Visits[[#This Row],[INITIAL_PRICE]]),"")</f>
        <v/>
      </c>
      <c r="Q209" s="36">
        <f t="array" ref="Q209">IFERROR(VLOOKUP(Visits[[#This Row],[VISIT_ID]],J_A_visits!$A:$O,COLUMN(J_A_visits!N:N),0),"")</f>
        <v/>
      </c>
      <c r="R209" s="30">
        <f t="array" ref="R209">IFERROR(VLOOKUP(Visits[[#This Row],[VISIT_ID]],J_A_visits!$A:$O,COLUMN(J_A_visits!N:N),0),"")</f>
        <v/>
      </c>
      <c r="S209" s="30">
        <f>IF(Visits[[#This Row],[VISIT_ID]]="","",COUNTIF(Table3[VISIT_ID],Visits[[#This Row],[VISIT_ID]]))</f>
        <v/>
      </c>
      <c r="T209" s="38">
        <f t="array" ref="T209">IFERROR(TIMEVALUE(MID(VLOOKUP(Visits[[#This Row],[VISIT_ID]],J_A_visits!A:O,COLUMN(J_A_visits!E:E),0),12,8))-(7/24),"")</f>
        <v/>
      </c>
      <c r="U209" s="38">
        <f t="array" ref="U209">IFERROR(
    MOD(TIMEVALUE(MID(VLOOKUP(Visits[[#This Row],[VISIT_ID]],J_A_visits!A:O,COLUMN(J_A_visits!F:F),0),12,8)) - (7/24), 1),
"")</f>
        <v/>
      </c>
      <c r="V209" s="38">
        <f>IF(_xlfn.MINIFS(Table3[CLOCK_IN],Table3[VISIT_ID],Visits[[#This Row],[VISIT_ID]])=0,"",_xlfn.MINIFS(Table3[CLOCK_IN],Table3[VISIT_ID],Visits[[#This Row],[VISIT_ID]]))</f>
        <v/>
      </c>
      <c r="W209" s="38">
        <f>IF(_xlfn.MAXIFS(Table3[CLOCK_OUT],Table3[VISIT_ID],Visits[[#This Row],[VISIT_ID]])=0,"",_xlfn.MAXIFS(Table3[CLOCK_OUT],Table3[VISIT_ID],Visits[[#This Row],[VISIT_ID]]))</f>
        <v/>
      </c>
      <c r="X209" s="20">
        <f>IFERROR((Visits[[#This Row],[SCH_END]]-Visits[[#This Row],[SCH_START]])*24,"")</f>
        <v/>
      </c>
      <c r="Y209" s="20">
        <f>IFERROR((Visits[[#This Row],[ACT_END]]-Visits[[#This Row],[ACT_START]])*24,"")</f>
        <v/>
      </c>
      <c r="Z209" s="37">
        <f>IFERROR(Visits[[#This Row],[INVOICE_PRICE]]*Parameters!$B$2+Parameters!$B$3,"")</f>
        <v/>
      </c>
      <c r="AA209" s="39">
        <f>IFERROR((Parameters!$B$6/Parameters!$C$6)*Visits[[#This Row],[EXP_DURATION]],"")</f>
        <v/>
      </c>
      <c r="AB209" s="39">
        <f>IFERROR((Parameters!$B$6/Parameters!$C$6)*Visits[[#This Row],[ACT_DURATION]],"")</f>
        <v/>
      </c>
      <c r="AC209" s="37">
        <f>IF(Visits[[#This Row],[VISIT_ID]]="","",Parameters!$B$7/Parameters!$C$7)</f>
        <v/>
      </c>
      <c r="AD209" s="38" t="n"/>
      <c r="AE209" s="37">
        <f t="array" ref="AE209">IFERROR(Visits[[#This Row],[EXP_DURATION]]*Table6[Average],"")</f>
        <v/>
      </c>
      <c r="AF209" s="39">
        <f>IFERROR(IF(Visits[[#This Row],[VISIT_ID]]="","",SUMIF(Table3[VISIT_ID],Visits[[#This Row],[VISIT_ID]],Table3[TOTAL_COST])),"")</f>
        <v/>
      </c>
    </row>
    <row r="210">
      <c r="A210" s="30">
        <f>IF(J_A_visits!A210="","",J_A_visits!A210)</f>
        <v/>
      </c>
      <c r="B210" s="30">
        <f t="array" ref="B210">IFERROR(VLOOKUP(Visits[[#This Row],[VISIT_ID]],J_A_visits!A:O,COLUMN(J_A_visits!B:B),0),"")</f>
        <v/>
      </c>
      <c r="C210" s="30">
        <f t="array" ref="C210">IFERROR(VLOOKUP(Visits[[#This Row],[VISIT_ID]],J_A_visits!A:O,COLUMN(J_A_visits!C:C),0),"")</f>
        <v/>
      </c>
      <c r="D210" s="30">
        <f t="array" ref="D210">IFERROR(VLOOKUP(Visits[[#This Row],[VISIT_ID]],J_A_visits!A:O,COLUMN(J_A_visits!D:D),0),"")</f>
        <v/>
      </c>
      <c r="E210" s="6">
        <f t="array" ref="E210">IFERROR(DATEVALUE(LEFT(VLOOKUP(Visits[[#This Row],[VISIT_ID]],J_A_visits!A:O,COLUMN(J_A_visits!E:E),0),10)),"")</f>
        <v/>
      </c>
      <c r="F210" s="6">
        <f>IFERROR(TEXT(Visits[[#This Row],[DATE]],"YYYY-MM"),"")</f>
        <v/>
      </c>
      <c r="G210" s="6">
        <f t="array" ref="G210">IFERROR(VLOOKUP(Visits[[#This Row],[VISIT_ID]],J_A_visits!A:P,COLUMN(J_A_visits!P:P),0),"")</f>
        <v/>
      </c>
      <c r="H210" s="6">
        <f t="array" ref="H210">IFERROR(VLOOKUP(Visits[[#This Row],[VISIT_ID]],J_A_visits!A:Q,COLUMN(J_A_visits!Q:Q),0),"")</f>
        <v/>
      </c>
      <c r="I210" s="30">
        <f t="array" ref="I210">IFERROR(VLOOKUP(Visits[[#This Row],[VISIT_ID]],J_A_visits!$A:$O,COLUMN(J_A_visits!G:G),0),"")</f>
        <v/>
      </c>
      <c r="J210" s="37">
        <f t="array" ref="J210">IFERROR(VLOOKUP(Visits[[#This Row],[VISIT_ID]],J_A_visits!$A:$O,COLUMN(J_A_visits!H:H),0),"")</f>
        <v/>
      </c>
      <c r="K210" s="30">
        <f t="array" ref="K210">IFERROR(VLOOKUP(Visits[[#This Row],[VISIT_ID]],J_A_visits!$A:$O,COLUMN(J_A_visits!I:I),0),"")</f>
        <v/>
      </c>
      <c r="L210" s="37">
        <f t="array" ref="L210">IFERROR(VLOOKUP(Visits[[#This Row],[VISIT_ID]],J_A_visits!$A:$O,COLUMN(J_A_visits!J:J),0),"")</f>
        <v/>
      </c>
      <c r="M210" s="37">
        <f t="array" ref="M210">IFERROR(VLOOKUP(Visits[[#This Row],[VISIT_ID]],J_A_visits!$A:$O,COLUMN(J_A_visits!K:K),0),"")</f>
        <v/>
      </c>
      <c r="N210" s="37">
        <f t="array" ref="N210">IFERROR(VLOOKUP(Visits[[#This Row],[VISIT_ID]],J_A_visits!$A:$O,COLUMN(J_A_visits!L:L),0),"")</f>
        <v/>
      </c>
      <c r="O210" s="37">
        <f t="array" ref="O210">IFERROR(VLOOKUP(Visits[[#This Row],[VISIT_ID]],J_A_visits!$A:$O,COLUMN(J_A_visits!M:M),0),"")</f>
        <v/>
      </c>
      <c r="P210" s="37">
        <f>IFERROR(1-(Visits[[#This Row],[QUOTE_PRICE]]/Visits[[#This Row],[INITIAL_PRICE]]),"")</f>
        <v/>
      </c>
      <c r="Q210" s="36">
        <f t="array" ref="Q210">IFERROR(VLOOKUP(Visits[[#This Row],[VISIT_ID]],J_A_visits!$A:$O,COLUMN(J_A_visits!N:N),0),"")</f>
        <v/>
      </c>
      <c r="R210" s="30">
        <f t="array" ref="R210">IFERROR(VLOOKUP(Visits[[#This Row],[VISIT_ID]],J_A_visits!$A:$O,COLUMN(J_A_visits!N:N),0),"")</f>
        <v/>
      </c>
      <c r="S210" s="30">
        <f>IF(Visits[[#This Row],[VISIT_ID]]="","",COUNTIF(Table3[VISIT_ID],Visits[[#This Row],[VISIT_ID]]))</f>
        <v/>
      </c>
      <c r="T210" s="38">
        <f t="array" ref="T210">IFERROR(TIMEVALUE(MID(VLOOKUP(Visits[[#This Row],[VISIT_ID]],J_A_visits!A:O,COLUMN(J_A_visits!E:E),0),12,8))-(7/24),"")</f>
        <v/>
      </c>
      <c r="U210" s="38">
        <f t="array" ref="U210">IFERROR(
    MOD(TIMEVALUE(MID(VLOOKUP(Visits[[#This Row],[VISIT_ID]],J_A_visits!A:O,COLUMN(J_A_visits!F:F),0),12,8)) - (7/24), 1),
"")</f>
        <v/>
      </c>
      <c r="V210" s="38">
        <f>IF(_xlfn.MINIFS(Table3[CLOCK_IN],Table3[VISIT_ID],Visits[[#This Row],[VISIT_ID]])=0,"",_xlfn.MINIFS(Table3[CLOCK_IN],Table3[VISIT_ID],Visits[[#This Row],[VISIT_ID]]))</f>
        <v/>
      </c>
      <c r="W210" s="38">
        <f>IF(_xlfn.MAXIFS(Table3[CLOCK_OUT],Table3[VISIT_ID],Visits[[#This Row],[VISIT_ID]])=0,"",_xlfn.MAXIFS(Table3[CLOCK_OUT],Table3[VISIT_ID],Visits[[#This Row],[VISIT_ID]]))</f>
        <v/>
      </c>
      <c r="X210" s="20">
        <f>IFERROR((Visits[[#This Row],[SCH_END]]-Visits[[#This Row],[SCH_START]])*24,"")</f>
        <v/>
      </c>
      <c r="Y210" s="20">
        <f>IFERROR((Visits[[#This Row],[ACT_END]]-Visits[[#This Row],[ACT_START]])*24,"")</f>
        <v/>
      </c>
      <c r="Z210" s="37">
        <f>IFERROR(Visits[[#This Row],[INVOICE_PRICE]]*Parameters!$B$2+Parameters!$B$3,"")</f>
        <v/>
      </c>
      <c r="AA210" s="39">
        <f>IFERROR((Parameters!$B$6/Parameters!$C$6)*Visits[[#This Row],[EXP_DURATION]],"")</f>
        <v/>
      </c>
      <c r="AB210" s="39">
        <f>IFERROR((Parameters!$B$6/Parameters!$C$6)*Visits[[#This Row],[ACT_DURATION]],"")</f>
        <v/>
      </c>
      <c r="AC210" s="37">
        <f>IF(Visits[[#This Row],[VISIT_ID]]="","",Parameters!$B$7/Parameters!$C$7)</f>
        <v/>
      </c>
      <c r="AD210" s="38" t="n"/>
      <c r="AE210" s="37">
        <f t="array" ref="AE210">IFERROR(Visits[[#This Row],[EXP_DURATION]]*Table6[Average],"")</f>
        <v/>
      </c>
      <c r="AF210" s="39">
        <f>IFERROR(IF(Visits[[#This Row],[VISIT_ID]]="","",SUMIF(Table3[VISIT_ID],Visits[[#This Row],[VISIT_ID]],Table3[TOTAL_COST])),"")</f>
        <v/>
      </c>
    </row>
    <row r="211">
      <c r="A211" s="30">
        <f>IF(J_A_visits!A211="","",J_A_visits!A211)</f>
        <v/>
      </c>
      <c r="B211" s="30">
        <f t="array" ref="B211">IFERROR(VLOOKUP(Visits[[#This Row],[VISIT_ID]],J_A_visits!A:O,COLUMN(J_A_visits!B:B),0),"")</f>
        <v/>
      </c>
      <c r="C211" s="30">
        <f t="array" ref="C211">IFERROR(VLOOKUP(Visits[[#This Row],[VISIT_ID]],J_A_visits!A:O,COLUMN(J_A_visits!C:C),0),"")</f>
        <v/>
      </c>
      <c r="D211" s="30">
        <f t="array" ref="D211">IFERROR(VLOOKUP(Visits[[#This Row],[VISIT_ID]],J_A_visits!A:O,COLUMN(J_A_visits!D:D),0),"")</f>
        <v/>
      </c>
      <c r="E211" s="6">
        <f t="array" ref="E211">IFERROR(DATEVALUE(LEFT(VLOOKUP(Visits[[#This Row],[VISIT_ID]],J_A_visits!A:O,COLUMN(J_A_visits!E:E),0),10)),"")</f>
        <v/>
      </c>
      <c r="F211" s="6">
        <f>IFERROR(TEXT(Visits[[#This Row],[DATE]],"YYYY-MM"),"")</f>
        <v/>
      </c>
      <c r="G211" s="6">
        <f t="array" ref="G211">IFERROR(VLOOKUP(Visits[[#This Row],[VISIT_ID]],J_A_visits!A:P,COLUMN(J_A_visits!P:P),0),"")</f>
        <v/>
      </c>
      <c r="H211" s="6">
        <f t="array" ref="H211">IFERROR(VLOOKUP(Visits[[#This Row],[VISIT_ID]],J_A_visits!A:Q,COLUMN(J_A_visits!Q:Q),0),"")</f>
        <v/>
      </c>
      <c r="I211" s="30">
        <f t="array" ref="I211">IFERROR(VLOOKUP(Visits[[#This Row],[VISIT_ID]],J_A_visits!$A:$O,COLUMN(J_A_visits!G:G),0),"")</f>
        <v/>
      </c>
      <c r="J211" s="37">
        <f t="array" ref="J211">IFERROR(VLOOKUP(Visits[[#This Row],[VISIT_ID]],J_A_visits!$A:$O,COLUMN(J_A_visits!H:H),0),"")</f>
        <v/>
      </c>
      <c r="K211" s="30">
        <f t="array" ref="K211">IFERROR(VLOOKUP(Visits[[#This Row],[VISIT_ID]],J_A_visits!$A:$O,COLUMN(J_A_visits!I:I),0),"")</f>
        <v/>
      </c>
      <c r="L211" s="37">
        <f t="array" ref="L211">IFERROR(VLOOKUP(Visits[[#This Row],[VISIT_ID]],J_A_visits!$A:$O,COLUMN(J_A_visits!J:J),0),"")</f>
        <v/>
      </c>
      <c r="M211" s="37">
        <f t="array" ref="M211">IFERROR(VLOOKUP(Visits[[#This Row],[VISIT_ID]],J_A_visits!$A:$O,COLUMN(J_A_visits!K:K),0),"")</f>
        <v/>
      </c>
      <c r="N211" s="37">
        <f t="array" ref="N211">IFERROR(VLOOKUP(Visits[[#This Row],[VISIT_ID]],J_A_visits!$A:$O,COLUMN(J_A_visits!L:L),0),"")</f>
        <v/>
      </c>
      <c r="O211" s="37">
        <f t="array" ref="O211">IFERROR(VLOOKUP(Visits[[#This Row],[VISIT_ID]],J_A_visits!$A:$O,COLUMN(J_A_visits!M:M),0),"")</f>
        <v/>
      </c>
      <c r="P211" s="37">
        <f>IFERROR(1-(Visits[[#This Row],[QUOTE_PRICE]]/Visits[[#This Row],[INITIAL_PRICE]]),"")</f>
        <v/>
      </c>
      <c r="Q211" s="36">
        <f t="array" ref="Q211">IFERROR(VLOOKUP(Visits[[#This Row],[VISIT_ID]],J_A_visits!$A:$O,COLUMN(J_A_visits!N:N),0),"")</f>
        <v/>
      </c>
      <c r="R211" s="30">
        <f t="array" ref="R211">IFERROR(VLOOKUP(Visits[[#This Row],[VISIT_ID]],J_A_visits!$A:$O,COLUMN(J_A_visits!N:N),0),"")</f>
        <v/>
      </c>
      <c r="S211" s="30">
        <f>IF(Visits[[#This Row],[VISIT_ID]]="","",COUNTIF(Table3[VISIT_ID],Visits[[#This Row],[VISIT_ID]]))</f>
        <v/>
      </c>
      <c r="T211" s="38">
        <f t="array" ref="T211">IFERROR(TIMEVALUE(MID(VLOOKUP(Visits[[#This Row],[VISIT_ID]],J_A_visits!A:O,COLUMN(J_A_visits!E:E),0),12,8))-(7/24),"")</f>
        <v/>
      </c>
      <c r="U211" s="38">
        <f t="array" ref="U211">IFERROR(
    MOD(TIMEVALUE(MID(VLOOKUP(Visits[[#This Row],[VISIT_ID]],J_A_visits!A:O,COLUMN(J_A_visits!F:F),0),12,8)) - (7/24), 1),
"")</f>
        <v/>
      </c>
      <c r="V211" s="38">
        <f>IF(_xlfn.MINIFS(Table3[CLOCK_IN],Table3[VISIT_ID],Visits[[#This Row],[VISIT_ID]])=0,"",_xlfn.MINIFS(Table3[CLOCK_IN],Table3[VISIT_ID],Visits[[#This Row],[VISIT_ID]]))</f>
        <v/>
      </c>
      <c r="W211" s="38">
        <f>IF(_xlfn.MAXIFS(Table3[CLOCK_OUT],Table3[VISIT_ID],Visits[[#This Row],[VISIT_ID]])=0,"",_xlfn.MAXIFS(Table3[CLOCK_OUT],Table3[VISIT_ID],Visits[[#This Row],[VISIT_ID]]))</f>
        <v/>
      </c>
      <c r="X211" s="20">
        <f>IFERROR((Visits[[#This Row],[SCH_END]]-Visits[[#This Row],[SCH_START]])*24,"")</f>
        <v/>
      </c>
      <c r="Y211" s="20">
        <f>IFERROR((Visits[[#This Row],[ACT_END]]-Visits[[#This Row],[ACT_START]])*24,"")</f>
        <v/>
      </c>
      <c r="Z211" s="37">
        <f>IFERROR(Visits[[#This Row],[INVOICE_PRICE]]*Parameters!$B$2+Parameters!$B$3,"")</f>
        <v/>
      </c>
      <c r="AA211" s="39">
        <f>IFERROR((Parameters!$B$6/Parameters!$C$6)*Visits[[#This Row],[EXP_DURATION]],"")</f>
        <v/>
      </c>
      <c r="AB211" s="39">
        <f>IFERROR((Parameters!$B$6/Parameters!$C$6)*Visits[[#This Row],[ACT_DURATION]],"")</f>
        <v/>
      </c>
      <c r="AC211" s="37">
        <f>IF(Visits[[#This Row],[VISIT_ID]]="","",Parameters!$B$7/Parameters!$C$7)</f>
        <v/>
      </c>
      <c r="AD211" s="38" t="n"/>
      <c r="AE211" s="37">
        <f t="array" ref="AE211">IFERROR(Visits[[#This Row],[EXP_DURATION]]*Table6[Average],"")</f>
        <v/>
      </c>
      <c r="AF211" s="39">
        <f>IFERROR(IF(Visits[[#This Row],[VISIT_ID]]="","",SUMIF(Table3[VISIT_ID],Visits[[#This Row],[VISIT_ID]],Table3[TOTAL_COST])),"")</f>
        <v/>
      </c>
    </row>
    <row r="212">
      <c r="A212" s="30">
        <f>IF(J_A_visits!A212="","",J_A_visits!A212)</f>
        <v/>
      </c>
      <c r="B212" s="30">
        <f t="array" ref="B212">IFERROR(VLOOKUP(Visits[[#This Row],[VISIT_ID]],J_A_visits!A:O,COLUMN(J_A_visits!B:B),0),"")</f>
        <v/>
      </c>
      <c r="C212" s="30">
        <f t="array" ref="C212">IFERROR(VLOOKUP(Visits[[#This Row],[VISIT_ID]],J_A_visits!A:O,COLUMN(J_A_visits!C:C),0),"")</f>
        <v/>
      </c>
      <c r="D212" s="30">
        <f t="array" ref="D212">IFERROR(VLOOKUP(Visits[[#This Row],[VISIT_ID]],J_A_visits!A:O,COLUMN(J_A_visits!D:D),0),"")</f>
        <v/>
      </c>
      <c r="E212" s="6">
        <f t="array" ref="E212">IFERROR(DATEVALUE(LEFT(VLOOKUP(Visits[[#This Row],[VISIT_ID]],J_A_visits!A:O,COLUMN(J_A_visits!E:E),0),10)),"")</f>
        <v/>
      </c>
      <c r="F212" s="6">
        <f>IFERROR(TEXT(Visits[[#This Row],[DATE]],"YYYY-MM"),"")</f>
        <v/>
      </c>
      <c r="G212" s="6">
        <f t="array" ref="G212">IFERROR(VLOOKUP(Visits[[#This Row],[VISIT_ID]],J_A_visits!A:P,COLUMN(J_A_visits!P:P),0),"")</f>
        <v/>
      </c>
      <c r="H212" s="6">
        <f t="array" ref="H212">IFERROR(VLOOKUP(Visits[[#This Row],[VISIT_ID]],J_A_visits!A:Q,COLUMN(J_A_visits!Q:Q),0),"")</f>
        <v/>
      </c>
      <c r="I212" s="30">
        <f t="array" ref="I212">IFERROR(VLOOKUP(Visits[[#This Row],[VISIT_ID]],J_A_visits!$A:$O,COLUMN(J_A_visits!G:G),0),"")</f>
        <v/>
      </c>
      <c r="J212" s="37">
        <f t="array" ref="J212">IFERROR(VLOOKUP(Visits[[#This Row],[VISIT_ID]],J_A_visits!$A:$O,COLUMN(J_A_visits!H:H),0),"")</f>
        <v/>
      </c>
      <c r="K212" s="30">
        <f t="array" ref="K212">IFERROR(VLOOKUP(Visits[[#This Row],[VISIT_ID]],J_A_visits!$A:$O,COLUMN(J_A_visits!I:I),0),"")</f>
        <v/>
      </c>
      <c r="L212" s="37">
        <f t="array" ref="L212">IFERROR(VLOOKUP(Visits[[#This Row],[VISIT_ID]],J_A_visits!$A:$O,COLUMN(J_A_visits!J:J),0),"")</f>
        <v/>
      </c>
      <c r="M212" s="37">
        <f t="array" ref="M212">IFERROR(VLOOKUP(Visits[[#This Row],[VISIT_ID]],J_A_visits!$A:$O,COLUMN(J_A_visits!K:K),0),"")</f>
        <v/>
      </c>
      <c r="N212" s="37">
        <f t="array" ref="N212">IFERROR(VLOOKUP(Visits[[#This Row],[VISIT_ID]],J_A_visits!$A:$O,COLUMN(J_A_visits!L:L),0),"")</f>
        <v/>
      </c>
      <c r="O212" s="37">
        <f t="array" ref="O212">IFERROR(VLOOKUP(Visits[[#This Row],[VISIT_ID]],J_A_visits!$A:$O,COLUMN(J_A_visits!M:M),0),"")</f>
        <v/>
      </c>
      <c r="P212" s="37">
        <f>IFERROR(1-(Visits[[#This Row],[QUOTE_PRICE]]/Visits[[#This Row],[INITIAL_PRICE]]),"")</f>
        <v/>
      </c>
      <c r="Q212" s="36">
        <f t="array" ref="Q212">IFERROR(VLOOKUP(Visits[[#This Row],[VISIT_ID]],J_A_visits!$A:$O,COLUMN(J_A_visits!N:N),0),"")</f>
        <v/>
      </c>
      <c r="R212" s="30">
        <f t="array" ref="R212">IFERROR(VLOOKUP(Visits[[#This Row],[VISIT_ID]],J_A_visits!$A:$O,COLUMN(J_A_visits!N:N),0),"")</f>
        <v/>
      </c>
      <c r="S212" s="30">
        <f>IF(Visits[[#This Row],[VISIT_ID]]="","",COUNTIF(Table3[VISIT_ID],Visits[[#This Row],[VISIT_ID]]))</f>
        <v/>
      </c>
      <c r="T212" s="38">
        <f t="array" ref="T212">IFERROR(TIMEVALUE(MID(VLOOKUP(Visits[[#This Row],[VISIT_ID]],J_A_visits!A:O,COLUMN(J_A_visits!E:E),0),12,8))-(7/24),"")</f>
        <v/>
      </c>
      <c r="U212" s="38">
        <f t="array" ref="U212">IFERROR(
    MOD(TIMEVALUE(MID(VLOOKUP(Visits[[#This Row],[VISIT_ID]],J_A_visits!A:O,COLUMN(J_A_visits!F:F),0),12,8)) - (7/24), 1),
"")</f>
        <v/>
      </c>
      <c r="V212" s="38">
        <f>IF(_xlfn.MINIFS(Table3[CLOCK_IN],Table3[VISIT_ID],Visits[[#This Row],[VISIT_ID]])=0,"",_xlfn.MINIFS(Table3[CLOCK_IN],Table3[VISIT_ID],Visits[[#This Row],[VISIT_ID]]))</f>
        <v/>
      </c>
      <c r="W212" s="38">
        <f>IF(_xlfn.MAXIFS(Table3[CLOCK_OUT],Table3[VISIT_ID],Visits[[#This Row],[VISIT_ID]])=0,"",_xlfn.MAXIFS(Table3[CLOCK_OUT],Table3[VISIT_ID],Visits[[#This Row],[VISIT_ID]]))</f>
        <v/>
      </c>
      <c r="X212" s="20">
        <f>IFERROR((Visits[[#This Row],[SCH_END]]-Visits[[#This Row],[SCH_START]])*24,"")</f>
        <v/>
      </c>
      <c r="Y212" s="20">
        <f>IFERROR((Visits[[#This Row],[ACT_END]]-Visits[[#This Row],[ACT_START]])*24,"")</f>
        <v/>
      </c>
      <c r="Z212" s="37">
        <f>IFERROR(Visits[[#This Row],[INVOICE_PRICE]]*Parameters!$B$2+Parameters!$B$3,"")</f>
        <v/>
      </c>
      <c r="AA212" s="39">
        <f>IFERROR((Parameters!$B$6/Parameters!$C$6)*Visits[[#This Row],[EXP_DURATION]],"")</f>
        <v/>
      </c>
      <c r="AB212" s="39">
        <f>IFERROR((Parameters!$B$6/Parameters!$C$6)*Visits[[#This Row],[ACT_DURATION]],"")</f>
        <v/>
      </c>
      <c r="AC212" s="37">
        <f>IF(Visits[[#This Row],[VISIT_ID]]="","",Parameters!$B$7/Parameters!$C$7)</f>
        <v/>
      </c>
      <c r="AD212" s="38" t="n"/>
      <c r="AE212" s="37">
        <f t="array" ref="AE212">IFERROR(Visits[[#This Row],[EXP_DURATION]]*Table6[Average],"")</f>
        <v/>
      </c>
      <c r="AF212" s="39">
        <f>IFERROR(IF(Visits[[#This Row],[VISIT_ID]]="","",SUMIF(Table3[VISIT_ID],Visits[[#This Row],[VISIT_ID]],Table3[TOTAL_COST])),"")</f>
        <v/>
      </c>
    </row>
    <row r="213">
      <c r="A213" s="30">
        <f>IF(J_A_visits!A213="","",J_A_visits!A213)</f>
        <v/>
      </c>
      <c r="B213" s="30">
        <f t="array" ref="B213">IFERROR(VLOOKUP(Visits[[#This Row],[VISIT_ID]],J_A_visits!A:O,COLUMN(J_A_visits!B:B),0),"")</f>
        <v/>
      </c>
      <c r="C213" s="30">
        <f t="array" ref="C213">IFERROR(VLOOKUP(Visits[[#This Row],[VISIT_ID]],J_A_visits!A:O,COLUMN(J_A_visits!C:C),0),"")</f>
        <v/>
      </c>
      <c r="D213" s="30">
        <f t="array" ref="D213">IFERROR(VLOOKUP(Visits[[#This Row],[VISIT_ID]],J_A_visits!A:O,COLUMN(J_A_visits!D:D),0),"")</f>
        <v/>
      </c>
      <c r="E213" s="6">
        <f t="array" ref="E213">IFERROR(DATEVALUE(LEFT(VLOOKUP(Visits[[#This Row],[VISIT_ID]],J_A_visits!A:O,COLUMN(J_A_visits!E:E),0),10)),"")</f>
        <v/>
      </c>
      <c r="F213" s="6">
        <f>IFERROR(TEXT(Visits[[#This Row],[DATE]],"YYYY-MM"),"")</f>
        <v/>
      </c>
      <c r="G213" s="6">
        <f t="array" ref="G213">IFERROR(VLOOKUP(Visits[[#This Row],[VISIT_ID]],J_A_visits!A:P,COLUMN(J_A_visits!P:P),0),"")</f>
        <v/>
      </c>
      <c r="H213" s="6">
        <f t="array" ref="H213">IFERROR(VLOOKUP(Visits[[#This Row],[VISIT_ID]],J_A_visits!A:Q,COLUMN(J_A_visits!Q:Q),0),"")</f>
        <v/>
      </c>
      <c r="I213" s="30">
        <f t="array" ref="I213">IFERROR(VLOOKUP(Visits[[#This Row],[VISIT_ID]],J_A_visits!$A:$O,COLUMN(J_A_visits!G:G),0),"")</f>
        <v/>
      </c>
      <c r="J213" s="37">
        <f t="array" ref="J213">IFERROR(VLOOKUP(Visits[[#This Row],[VISIT_ID]],J_A_visits!$A:$O,COLUMN(J_A_visits!H:H),0),"")</f>
        <v/>
      </c>
      <c r="K213" s="30">
        <f t="array" ref="K213">IFERROR(VLOOKUP(Visits[[#This Row],[VISIT_ID]],J_A_visits!$A:$O,COLUMN(J_A_visits!I:I),0),"")</f>
        <v/>
      </c>
      <c r="L213" s="37">
        <f t="array" ref="L213">IFERROR(VLOOKUP(Visits[[#This Row],[VISIT_ID]],J_A_visits!$A:$O,COLUMN(J_A_visits!J:J),0),"")</f>
        <v/>
      </c>
      <c r="M213" s="37">
        <f t="array" ref="M213">IFERROR(VLOOKUP(Visits[[#This Row],[VISIT_ID]],J_A_visits!$A:$O,COLUMN(J_A_visits!K:K),0),"")</f>
        <v/>
      </c>
      <c r="N213" s="37">
        <f t="array" ref="N213">IFERROR(VLOOKUP(Visits[[#This Row],[VISIT_ID]],J_A_visits!$A:$O,COLUMN(J_A_visits!L:L),0),"")</f>
        <v/>
      </c>
      <c r="O213" s="37">
        <f t="array" ref="O213">IFERROR(VLOOKUP(Visits[[#This Row],[VISIT_ID]],J_A_visits!$A:$O,COLUMN(J_A_visits!M:M),0),"")</f>
        <v/>
      </c>
      <c r="P213" s="37">
        <f>IFERROR(1-(Visits[[#This Row],[QUOTE_PRICE]]/Visits[[#This Row],[INITIAL_PRICE]]),"")</f>
        <v/>
      </c>
      <c r="Q213" s="36">
        <f t="array" ref="Q213">IFERROR(VLOOKUP(Visits[[#This Row],[VISIT_ID]],J_A_visits!$A:$O,COLUMN(J_A_visits!N:N),0),"")</f>
        <v/>
      </c>
      <c r="R213" s="30">
        <f t="array" ref="R213">IFERROR(VLOOKUP(Visits[[#This Row],[VISIT_ID]],J_A_visits!$A:$O,COLUMN(J_A_visits!N:N),0),"")</f>
        <v/>
      </c>
      <c r="S213" s="30">
        <f>IF(Visits[[#This Row],[VISIT_ID]]="","",COUNTIF(Table3[VISIT_ID],Visits[[#This Row],[VISIT_ID]]))</f>
        <v/>
      </c>
      <c r="T213" s="38">
        <f t="array" ref="T213">IFERROR(TIMEVALUE(MID(VLOOKUP(Visits[[#This Row],[VISIT_ID]],J_A_visits!A:O,COLUMN(J_A_visits!E:E),0),12,8))-(7/24),"")</f>
        <v/>
      </c>
      <c r="U213" s="38">
        <f t="array" ref="U213">IFERROR(
    MOD(TIMEVALUE(MID(VLOOKUP(Visits[[#This Row],[VISIT_ID]],J_A_visits!A:O,COLUMN(J_A_visits!F:F),0),12,8)) - (7/24), 1),
"")</f>
        <v/>
      </c>
      <c r="V213" s="38">
        <f>IF(_xlfn.MINIFS(Table3[CLOCK_IN],Table3[VISIT_ID],Visits[[#This Row],[VISIT_ID]])=0,"",_xlfn.MINIFS(Table3[CLOCK_IN],Table3[VISIT_ID],Visits[[#This Row],[VISIT_ID]]))</f>
        <v/>
      </c>
      <c r="W213" s="38">
        <f>IF(_xlfn.MAXIFS(Table3[CLOCK_OUT],Table3[VISIT_ID],Visits[[#This Row],[VISIT_ID]])=0,"",_xlfn.MAXIFS(Table3[CLOCK_OUT],Table3[VISIT_ID],Visits[[#This Row],[VISIT_ID]]))</f>
        <v/>
      </c>
      <c r="X213" s="20">
        <f>IFERROR((Visits[[#This Row],[SCH_END]]-Visits[[#This Row],[SCH_START]])*24,"")</f>
        <v/>
      </c>
      <c r="Y213" s="20">
        <f>IFERROR((Visits[[#This Row],[ACT_END]]-Visits[[#This Row],[ACT_START]])*24,"")</f>
        <v/>
      </c>
      <c r="Z213" s="37">
        <f>IFERROR(Visits[[#This Row],[INVOICE_PRICE]]*Parameters!$B$2+Parameters!$B$3,"")</f>
        <v/>
      </c>
      <c r="AA213" s="39">
        <f>IFERROR((Parameters!$B$6/Parameters!$C$6)*Visits[[#This Row],[EXP_DURATION]],"")</f>
        <v/>
      </c>
      <c r="AB213" s="39">
        <f>IFERROR((Parameters!$B$6/Parameters!$C$6)*Visits[[#This Row],[ACT_DURATION]],"")</f>
        <v/>
      </c>
      <c r="AC213" s="37">
        <f>IF(Visits[[#This Row],[VISIT_ID]]="","",Parameters!$B$7/Parameters!$C$7)</f>
        <v/>
      </c>
      <c r="AD213" s="38" t="n"/>
      <c r="AE213" s="37">
        <f t="array" ref="AE213">IFERROR(Visits[[#This Row],[EXP_DURATION]]*Table6[Average],"")</f>
        <v/>
      </c>
      <c r="AF213" s="39">
        <f>IFERROR(IF(Visits[[#This Row],[VISIT_ID]]="","",SUMIF(Table3[VISIT_ID],Visits[[#This Row],[VISIT_ID]],Table3[TOTAL_COST])),"")</f>
        <v/>
      </c>
    </row>
    <row r="214">
      <c r="A214" s="30">
        <f>IF(J_A_visits!A214="","",J_A_visits!A214)</f>
        <v/>
      </c>
      <c r="B214" s="30">
        <f t="array" ref="B214">IFERROR(VLOOKUP(Visits[[#This Row],[VISIT_ID]],J_A_visits!A:O,COLUMN(J_A_visits!B:B),0),"")</f>
        <v/>
      </c>
      <c r="C214" s="30">
        <f t="array" ref="C214">IFERROR(VLOOKUP(Visits[[#This Row],[VISIT_ID]],J_A_visits!A:O,COLUMN(J_A_visits!C:C),0),"")</f>
        <v/>
      </c>
      <c r="D214" s="30">
        <f t="array" ref="D214">IFERROR(VLOOKUP(Visits[[#This Row],[VISIT_ID]],J_A_visits!A:O,COLUMN(J_A_visits!D:D),0),"")</f>
        <v/>
      </c>
      <c r="E214" s="6">
        <f t="array" ref="E214">IFERROR(DATEVALUE(LEFT(VLOOKUP(Visits[[#This Row],[VISIT_ID]],J_A_visits!A:O,COLUMN(J_A_visits!E:E),0),10)),"")</f>
        <v/>
      </c>
      <c r="F214" s="6">
        <f>IFERROR(TEXT(Visits[[#This Row],[DATE]],"YYYY-MM"),"")</f>
        <v/>
      </c>
      <c r="G214" s="6">
        <f t="array" ref="G214">IFERROR(VLOOKUP(Visits[[#This Row],[VISIT_ID]],J_A_visits!A:P,COLUMN(J_A_visits!P:P),0),"")</f>
        <v/>
      </c>
      <c r="H214" s="6">
        <f t="array" ref="H214">IFERROR(VLOOKUP(Visits[[#This Row],[VISIT_ID]],J_A_visits!A:Q,COLUMN(J_A_visits!Q:Q),0),"")</f>
        <v/>
      </c>
      <c r="I214" s="30">
        <f t="array" ref="I214">IFERROR(VLOOKUP(Visits[[#This Row],[VISIT_ID]],J_A_visits!$A:$O,COLUMN(J_A_visits!G:G),0),"")</f>
        <v/>
      </c>
      <c r="J214" s="37">
        <f t="array" ref="J214">IFERROR(VLOOKUP(Visits[[#This Row],[VISIT_ID]],J_A_visits!$A:$O,COLUMN(J_A_visits!H:H),0),"")</f>
        <v/>
      </c>
      <c r="K214" s="30">
        <f t="array" ref="K214">IFERROR(VLOOKUP(Visits[[#This Row],[VISIT_ID]],J_A_visits!$A:$O,COLUMN(J_A_visits!I:I),0),"")</f>
        <v/>
      </c>
      <c r="L214" s="37">
        <f t="array" ref="L214">IFERROR(VLOOKUP(Visits[[#This Row],[VISIT_ID]],J_A_visits!$A:$O,COLUMN(J_A_visits!J:J),0),"")</f>
        <v/>
      </c>
      <c r="M214" s="37">
        <f t="array" ref="M214">IFERROR(VLOOKUP(Visits[[#This Row],[VISIT_ID]],J_A_visits!$A:$O,COLUMN(J_A_visits!K:K),0),"")</f>
        <v/>
      </c>
      <c r="N214" s="37">
        <f t="array" ref="N214">IFERROR(VLOOKUP(Visits[[#This Row],[VISIT_ID]],J_A_visits!$A:$O,COLUMN(J_A_visits!L:L),0),"")</f>
        <v/>
      </c>
      <c r="O214" s="37">
        <f t="array" ref="O214">IFERROR(VLOOKUP(Visits[[#This Row],[VISIT_ID]],J_A_visits!$A:$O,COLUMN(J_A_visits!M:M),0),"")</f>
        <v/>
      </c>
      <c r="P214" s="37">
        <f>IFERROR(1-(Visits[[#This Row],[QUOTE_PRICE]]/Visits[[#This Row],[INITIAL_PRICE]]),"")</f>
        <v/>
      </c>
      <c r="Q214" s="36">
        <f t="array" ref="Q214">IFERROR(VLOOKUP(Visits[[#This Row],[VISIT_ID]],J_A_visits!$A:$O,COLUMN(J_A_visits!N:N),0),"")</f>
        <v/>
      </c>
      <c r="R214" s="30">
        <f t="array" ref="R214">IFERROR(VLOOKUP(Visits[[#This Row],[VISIT_ID]],J_A_visits!$A:$O,COLUMN(J_A_visits!N:N),0),"")</f>
        <v/>
      </c>
      <c r="S214" s="30">
        <f>IF(Visits[[#This Row],[VISIT_ID]]="","",COUNTIF(Table3[VISIT_ID],Visits[[#This Row],[VISIT_ID]]))</f>
        <v/>
      </c>
      <c r="T214" s="38">
        <f t="array" ref="T214">IFERROR(TIMEVALUE(MID(VLOOKUP(Visits[[#This Row],[VISIT_ID]],J_A_visits!A:O,COLUMN(J_A_visits!E:E),0),12,8))-(7/24),"")</f>
        <v/>
      </c>
      <c r="U214" s="38">
        <f t="array" ref="U214">IFERROR(
    MOD(TIMEVALUE(MID(VLOOKUP(Visits[[#This Row],[VISIT_ID]],J_A_visits!A:O,COLUMN(J_A_visits!F:F),0),12,8)) - (7/24), 1),
"")</f>
        <v/>
      </c>
      <c r="V214" s="38">
        <f>IF(_xlfn.MINIFS(Table3[CLOCK_IN],Table3[VISIT_ID],Visits[[#This Row],[VISIT_ID]])=0,"",_xlfn.MINIFS(Table3[CLOCK_IN],Table3[VISIT_ID],Visits[[#This Row],[VISIT_ID]]))</f>
        <v/>
      </c>
      <c r="W214" s="38">
        <f>IF(_xlfn.MAXIFS(Table3[CLOCK_OUT],Table3[VISIT_ID],Visits[[#This Row],[VISIT_ID]])=0,"",_xlfn.MAXIFS(Table3[CLOCK_OUT],Table3[VISIT_ID],Visits[[#This Row],[VISIT_ID]]))</f>
        <v/>
      </c>
      <c r="X214" s="20">
        <f>IFERROR((Visits[[#This Row],[SCH_END]]-Visits[[#This Row],[SCH_START]])*24,"")</f>
        <v/>
      </c>
      <c r="Y214" s="20">
        <f>IFERROR((Visits[[#This Row],[ACT_END]]-Visits[[#This Row],[ACT_START]])*24,"")</f>
        <v/>
      </c>
      <c r="Z214" s="37">
        <f>IFERROR(Visits[[#This Row],[INVOICE_PRICE]]*Parameters!$B$2+Parameters!$B$3,"")</f>
        <v/>
      </c>
      <c r="AA214" s="39">
        <f>IFERROR((Parameters!$B$6/Parameters!$C$6)*Visits[[#This Row],[EXP_DURATION]],"")</f>
        <v/>
      </c>
      <c r="AB214" s="39">
        <f>IFERROR((Parameters!$B$6/Parameters!$C$6)*Visits[[#This Row],[ACT_DURATION]],"")</f>
        <v/>
      </c>
      <c r="AC214" s="37">
        <f>IF(Visits[[#This Row],[VISIT_ID]]="","",Parameters!$B$7/Parameters!$C$7)</f>
        <v/>
      </c>
      <c r="AD214" s="38" t="n"/>
      <c r="AE214" s="37">
        <f t="array" ref="AE214">IFERROR(Visits[[#This Row],[EXP_DURATION]]*Table6[Average],"")</f>
        <v/>
      </c>
      <c r="AF214" s="39">
        <f>IFERROR(IF(Visits[[#This Row],[VISIT_ID]]="","",SUMIF(Table3[VISIT_ID],Visits[[#This Row],[VISIT_ID]],Table3[TOTAL_COST])),"")</f>
        <v/>
      </c>
    </row>
    <row r="215">
      <c r="A215" s="30">
        <f>IF(J_A_visits!A215="","",J_A_visits!A215)</f>
        <v/>
      </c>
      <c r="B215" s="30">
        <f t="array" ref="B215">IFERROR(VLOOKUP(Visits[[#This Row],[VISIT_ID]],J_A_visits!A:O,COLUMN(J_A_visits!B:B),0),"")</f>
        <v/>
      </c>
      <c r="C215" s="30">
        <f t="array" ref="C215">IFERROR(VLOOKUP(Visits[[#This Row],[VISIT_ID]],J_A_visits!A:O,COLUMN(J_A_visits!C:C),0),"")</f>
        <v/>
      </c>
      <c r="D215" s="30">
        <f t="array" ref="D215">IFERROR(VLOOKUP(Visits[[#This Row],[VISIT_ID]],J_A_visits!A:O,COLUMN(J_A_visits!D:D),0),"")</f>
        <v/>
      </c>
      <c r="E215" s="6">
        <f t="array" ref="E215">IFERROR(DATEVALUE(LEFT(VLOOKUP(Visits[[#This Row],[VISIT_ID]],J_A_visits!A:O,COLUMN(J_A_visits!E:E),0),10)),"")</f>
        <v/>
      </c>
      <c r="F215" s="6">
        <f>IFERROR(TEXT(Visits[[#This Row],[DATE]],"YYYY-MM"),"")</f>
        <v/>
      </c>
      <c r="G215" s="6">
        <f t="array" ref="G215">IFERROR(VLOOKUP(Visits[[#This Row],[VISIT_ID]],J_A_visits!A:P,COLUMN(J_A_visits!P:P),0),"")</f>
        <v/>
      </c>
      <c r="H215" s="6">
        <f t="array" ref="H215">IFERROR(VLOOKUP(Visits[[#This Row],[VISIT_ID]],J_A_visits!A:Q,COLUMN(J_A_visits!Q:Q),0),"")</f>
        <v/>
      </c>
      <c r="I215" s="30">
        <f t="array" ref="I215">IFERROR(VLOOKUP(Visits[[#This Row],[VISIT_ID]],J_A_visits!$A:$O,COLUMN(J_A_visits!G:G),0),"")</f>
        <v/>
      </c>
      <c r="J215" s="37">
        <f t="array" ref="J215">IFERROR(VLOOKUP(Visits[[#This Row],[VISIT_ID]],J_A_visits!$A:$O,COLUMN(J_A_visits!H:H),0),"")</f>
        <v/>
      </c>
      <c r="K215" s="30">
        <f t="array" ref="K215">IFERROR(VLOOKUP(Visits[[#This Row],[VISIT_ID]],J_A_visits!$A:$O,COLUMN(J_A_visits!I:I),0),"")</f>
        <v/>
      </c>
      <c r="L215" s="37">
        <f t="array" ref="L215">IFERROR(VLOOKUP(Visits[[#This Row],[VISIT_ID]],J_A_visits!$A:$O,COLUMN(J_A_visits!J:J),0),"")</f>
        <v/>
      </c>
      <c r="M215" s="37">
        <f t="array" ref="M215">IFERROR(VLOOKUP(Visits[[#This Row],[VISIT_ID]],J_A_visits!$A:$O,COLUMN(J_A_visits!K:K),0),"")</f>
        <v/>
      </c>
      <c r="N215" s="37">
        <f t="array" ref="N215">IFERROR(VLOOKUP(Visits[[#This Row],[VISIT_ID]],J_A_visits!$A:$O,COLUMN(J_A_visits!L:L),0),"")</f>
        <v/>
      </c>
      <c r="O215" s="37">
        <f t="array" ref="O215">IFERROR(VLOOKUP(Visits[[#This Row],[VISIT_ID]],J_A_visits!$A:$O,COLUMN(J_A_visits!M:M),0),"")</f>
        <v/>
      </c>
      <c r="P215" s="37">
        <f>IFERROR(1-(Visits[[#This Row],[QUOTE_PRICE]]/Visits[[#This Row],[INITIAL_PRICE]]),"")</f>
        <v/>
      </c>
      <c r="Q215" s="36">
        <f t="array" ref="Q215">IFERROR(VLOOKUP(Visits[[#This Row],[VISIT_ID]],J_A_visits!$A:$O,COLUMN(J_A_visits!N:N),0),"")</f>
        <v/>
      </c>
      <c r="R215" s="30">
        <f t="array" ref="R215">IFERROR(VLOOKUP(Visits[[#This Row],[VISIT_ID]],J_A_visits!$A:$O,COLUMN(J_A_visits!N:N),0),"")</f>
        <v/>
      </c>
      <c r="S215" s="30">
        <f>IF(Visits[[#This Row],[VISIT_ID]]="","",COUNTIF(Table3[VISIT_ID],Visits[[#This Row],[VISIT_ID]]))</f>
        <v/>
      </c>
      <c r="T215" s="38">
        <f t="array" ref="T215">IFERROR(TIMEVALUE(MID(VLOOKUP(Visits[[#This Row],[VISIT_ID]],J_A_visits!A:O,COLUMN(J_A_visits!E:E),0),12,8))-(7/24),"")</f>
        <v/>
      </c>
      <c r="U215" s="38">
        <f t="array" ref="U215">IFERROR(
    MOD(TIMEVALUE(MID(VLOOKUP(Visits[[#This Row],[VISIT_ID]],J_A_visits!A:O,COLUMN(J_A_visits!F:F),0),12,8)) - (7/24), 1),
"")</f>
        <v/>
      </c>
      <c r="V215" s="38">
        <f>IF(_xlfn.MINIFS(Table3[CLOCK_IN],Table3[VISIT_ID],Visits[[#This Row],[VISIT_ID]])=0,"",_xlfn.MINIFS(Table3[CLOCK_IN],Table3[VISIT_ID],Visits[[#This Row],[VISIT_ID]]))</f>
        <v/>
      </c>
      <c r="W215" s="38">
        <f>IF(_xlfn.MAXIFS(Table3[CLOCK_OUT],Table3[VISIT_ID],Visits[[#This Row],[VISIT_ID]])=0,"",_xlfn.MAXIFS(Table3[CLOCK_OUT],Table3[VISIT_ID],Visits[[#This Row],[VISIT_ID]]))</f>
        <v/>
      </c>
      <c r="X215" s="20">
        <f>IFERROR((Visits[[#This Row],[SCH_END]]-Visits[[#This Row],[SCH_START]])*24,"")</f>
        <v/>
      </c>
      <c r="Y215" s="20">
        <f>IFERROR((Visits[[#This Row],[ACT_END]]-Visits[[#This Row],[ACT_START]])*24,"")</f>
        <v/>
      </c>
      <c r="Z215" s="37">
        <f>IFERROR(Visits[[#This Row],[INVOICE_PRICE]]*Parameters!$B$2+Parameters!$B$3,"")</f>
        <v/>
      </c>
      <c r="AA215" s="39">
        <f>IFERROR((Parameters!$B$6/Parameters!$C$6)*Visits[[#This Row],[EXP_DURATION]],"")</f>
        <v/>
      </c>
      <c r="AB215" s="39">
        <f>IFERROR((Parameters!$B$6/Parameters!$C$6)*Visits[[#This Row],[ACT_DURATION]],"")</f>
        <v/>
      </c>
      <c r="AC215" s="37">
        <f>IF(Visits[[#This Row],[VISIT_ID]]="","",Parameters!$B$7/Parameters!$C$7)</f>
        <v/>
      </c>
      <c r="AD215" s="38" t="n"/>
      <c r="AE215" s="37">
        <f t="array" ref="AE215">IFERROR(Visits[[#This Row],[EXP_DURATION]]*Table6[Average],"")</f>
        <v/>
      </c>
      <c r="AF215" s="39">
        <f>IFERROR(IF(Visits[[#This Row],[VISIT_ID]]="","",SUMIF(Table3[VISIT_ID],Visits[[#This Row],[VISIT_ID]],Table3[TOTAL_COST])),"")</f>
        <v/>
      </c>
    </row>
    <row r="216">
      <c r="A216" s="30">
        <f>IF(J_A_visits!A216="","",J_A_visits!A216)</f>
        <v/>
      </c>
      <c r="B216" s="30">
        <f t="array" ref="B216">IFERROR(VLOOKUP(Visits[[#This Row],[VISIT_ID]],J_A_visits!A:O,COLUMN(J_A_visits!B:B),0),"")</f>
        <v/>
      </c>
      <c r="C216" s="30">
        <f t="array" ref="C216">IFERROR(VLOOKUP(Visits[[#This Row],[VISIT_ID]],J_A_visits!A:O,COLUMN(J_A_visits!C:C),0),"")</f>
        <v/>
      </c>
      <c r="D216" s="30">
        <f t="array" ref="D216">IFERROR(VLOOKUP(Visits[[#This Row],[VISIT_ID]],J_A_visits!A:O,COLUMN(J_A_visits!D:D),0),"")</f>
        <v/>
      </c>
      <c r="E216" s="6">
        <f t="array" ref="E216">IFERROR(DATEVALUE(LEFT(VLOOKUP(Visits[[#This Row],[VISIT_ID]],J_A_visits!A:O,COLUMN(J_A_visits!E:E),0),10)),"")</f>
        <v/>
      </c>
      <c r="F216" s="6">
        <f>IFERROR(TEXT(Visits[[#This Row],[DATE]],"YYYY-MM"),"")</f>
        <v/>
      </c>
      <c r="G216" s="6">
        <f t="array" ref="G216">IFERROR(VLOOKUP(Visits[[#This Row],[VISIT_ID]],J_A_visits!A:P,COLUMN(J_A_visits!P:P),0),"")</f>
        <v/>
      </c>
      <c r="H216" s="6">
        <f t="array" ref="H216">IFERROR(VLOOKUP(Visits[[#This Row],[VISIT_ID]],J_A_visits!A:Q,COLUMN(J_A_visits!Q:Q),0),"")</f>
        <v/>
      </c>
      <c r="I216" s="30">
        <f t="array" ref="I216">IFERROR(VLOOKUP(Visits[[#This Row],[VISIT_ID]],J_A_visits!$A:$O,COLUMN(J_A_visits!G:G),0),"")</f>
        <v/>
      </c>
      <c r="J216" s="37">
        <f t="array" ref="J216">IFERROR(VLOOKUP(Visits[[#This Row],[VISIT_ID]],J_A_visits!$A:$O,COLUMN(J_A_visits!H:H),0),"")</f>
        <v/>
      </c>
      <c r="K216" s="30">
        <f t="array" ref="K216">IFERROR(VLOOKUP(Visits[[#This Row],[VISIT_ID]],J_A_visits!$A:$O,COLUMN(J_A_visits!I:I),0),"")</f>
        <v/>
      </c>
      <c r="L216" s="37">
        <f t="array" ref="L216">IFERROR(VLOOKUP(Visits[[#This Row],[VISIT_ID]],J_A_visits!$A:$O,COLUMN(J_A_visits!J:J),0),"")</f>
        <v/>
      </c>
      <c r="M216" s="37">
        <f t="array" ref="M216">IFERROR(VLOOKUP(Visits[[#This Row],[VISIT_ID]],J_A_visits!$A:$O,COLUMN(J_A_visits!K:K),0),"")</f>
        <v/>
      </c>
      <c r="N216" s="37">
        <f t="array" ref="N216">IFERROR(VLOOKUP(Visits[[#This Row],[VISIT_ID]],J_A_visits!$A:$O,COLUMN(J_A_visits!L:L),0),"")</f>
        <v/>
      </c>
      <c r="O216" s="37">
        <f t="array" ref="O216">IFERROR(VLOOKUP(Visits[[#This Row],[VISIT_ID]],J_A_visits!$A:$O,COLUMN(J_A_visits!M:M),0),"")</f>
        <v/>
      </c>
      <c r="P216" s="37">
        <f>IFERROR(1-(Visits[[#This Row],[QUOTE_PRICE]]/Visits[[#This Row],[INITIAL_PRICE]]),"")</f>
        <v/>
      </c>
      <c r="Q216" s="36">
        <f t="array" ref="Q216">IFERROR(VLOOKUP(Visits[[#This Row],[VISIT_ID]],J_A_visits!$A:$O,COLUMN(J_A_visits!N:N),0),"")</f>
        <v/>
      </c>
      <c r="R216" s="30">
        <f t="array" ref="R216">IFERROR(VLOOKUP(Visits[[#This Row],[VISIT_ID]],J_A_visits!$A:$O,COLUMN(J_A_visits!N:N),0),"")</f>
        <v/>
      </c>
      <c r="S216" s="30">
        <f>IF(Visits[[#This Row],[VISIT_ID]]="","",COUNTIF(Table3[VISIT_ID],Visits[[#This Row],[VISIT_ID]]))</f>
        <v/>
      </c>
      <c r="T216" s="38">
        <f t="array" ref="T216">IFERROR(TIMEVALUE(MID(VLOOKUP(Visits[[#This Row],[VISIT_ID]],J_A_visits!A:O,COLUMN(J_A_visits!E:E),0),12,8))-(7/24),"")</f>
        <v/>
      </c>
      <c r="U216" s="38">
        <f t="array" ref="U216">IFERROR(
    MOD(TIMEVALUE(MID(VLOOKUP(Visits[[#This Row],[VISIT_ID]],J_A_visits!A:O,COLUMN(J_A_visits!F:F),0),12,8)) - (7/24), 1),
"")</f>
        <v/>
      </c>
      <c r="V216" s="38">
        <f>IF(_xlfn.MINIFS(Table3[CLOCK_IN],Table3[VISIT_ID],Visits[[#This Row],[VISIT_ID]])=0,"",_xlfn.MINIFS(Table3[CLOCK_IN],Table3[VISIT_ID],Visits[[#This Row],[VISIT_ID]]))</f>
        <v/>
      </c>
      <c r="W216" s="38">
        <f>IF(_xlfn.MAXIFS(Table3[CLOCK_OUT],Table3[VISIT_ID],Visits[[#This Row],[VISIT_ID]])=0,"",_xlfn.MAXIFS(Table3[CLOCK_OUT],Table3[VISIT_ID],Visits[[#This Row],[VISIT_ID]]))</f>
        <v/>
      </c>
      <c r="X216" s="20">
        <f>IFERROR((Visits[[#This Row],[SCH_END]]-Visits[[#This Row],[SCH_START]])*24,"")</f>
        <v/>
      </c>
      <c r="Y216" s="20">
        <f>IFERROR((Visits[[#This Row],[ACT_END]]-Visits[[#This Row],[ACT_START]])*24,"")</f>
        <v/>
      </c>
      <c r="Z216" s="37">
        <f>IFERROR(Visits[[#This Row],[INVOICE_PRICE]]*Parameters!$B$2+Parameters!$B$3,"")</f>
        <v/>
      </c>
      <c r="AA216" s="39">
        <f>IFERROR((Parameters!$B$6/Parameters!$C$6)*Visits[[#This Row],[EXP_DURATION]],"")</f>
        <v/>
      </c>
      <c r="AB216" s="39">
        <f>IFERROR((Parameters!$B$6/Parameters!$C$6)*Visits[[#This Row],[ACT_DURATION]],"")</f>
        <v/>
      </c>
      <c r="AC216" s="37">
        <f>IF(Visits[[#This Row],[VISIT_ID]]="","",Parameters!$B$7/Parameters!$C$7)</f>
        <v/>
      </c>
      <c r="AD216" s="38" t="n"/>
      <c r="AE216" s="37">
        <f t="array" ref="AE216">IFERROR(Visits[[#This Row],[EXP_DURATION]]*Table6[Average],"")</f>
        <v/>
      </c>
      <c r="AF216" s="39">
        <f>IFERROR(IF(Visits[[#This Row],[VISIT_ID]]="","",SUMIF(Table3[VISIT_ID],Visits[[#This Row],[VISIT_ID]],Table3[TOTAL_COST])),"")</f>
        <v/>
      </c>
    </row>
    <row r="217">
      <c r="A217" s="30">
        <f>IF(J_A_visits!A217="","",J_A_visits!A217)</f>
        <v/>
      </c>
      <c r="B217" s="30">
        <f t="array" ref="B217">IFERROR(VLOOKUP(Visits[[#This Row],[VISIT_ID]],J_A_visits!A:O,COLUMN(J_A_visits!B:B),0),"")</f>
        <v/>
      </c>
      <c r="C217" s="30">
        <f t="array" ref="C217">IFERROR(VLOOKUP(Visits[[#This Row],[VISIT_ID]],J_A_visits!A:O,COLUMN(J_A_visits!C:C),0),"")</f>
        <v/>
      </c>
      <c r="D217" s="30">
        <f t="array" ref="D217">IFERROR(VLOOKUP(Visits[[#This Row],[VISIT_ID]],J_A_visits!A:O,COLUMN(J_A_visits!D:D),0),"")</f>
        <v/>
      </c>
      <c r="E217" s="6">
        <f t="array" ref="E217">IFERROR(DATEVALUE(LEFT(VLOOKUP(Visits[[#This Row],[VISIT_ID]],J_A_visits!A:O,COLUMN(J_A_visits!E:E),0),10)),"")</f>
        <v/>
      </c>
      <c r="F217" s="6">
        <f>IFERROR(TEXT(Visits[[#This Row],[DATE]],"YYYY-MM"),"")</f>
        <v/>
      </c>
      <c r="G217" s="6">
        <f t="array" ref="G217">IFERROR(VLOOKUP(Visits[[#This Row],[VISIT_ID]],J_A_visits!A:P,COLUMN(J_A_visits!P:P),0),"")</f>
        <v/>
      </c>
      <c r="H217" s="6">
        <f t="array" ref="H217">IFERROR(VLOOKUP(Visits[[#This Row],[VISIT_ID]],J_A_visits!A:Q,COLUMN(J_A_visits!Q:Q),0),"")</f>
        <v/>
      </c>
      <c r="I217" s="30">
        <f t="array" ref="I217">IFERROR(VLOOKUP(Visits[[#This Row],[VISIT_ID]],J_A_visits!$A:$O,COLUMN(J_A_visits!G:G),0),"")</f>
        <v/>
      </c>
      <c r="J217" s="37">
        <f t="array" ref="J217">IFERROR(VLOOKUP(Visits[[#This Row],[VISIT_ID]],J_A_visits!$A:$O,COLUMN(J_A_visits!H:H),0),"")</f>
        <v/>
      </c>
      <c r="K217" s="30">
        <f t="array" ref="K217">IFERROR(VLOOKUP(Visits[[#This Row],[VISIT_ID]],J_A_visits!$A:$O,COLUMN(J_A_visits!I:I),0),"")</f>
        <v/>
      </c>
      <c r="L217" s="37">
        <f t="array" ref="L217">IFERROR(VLOOKUP(Visits[[#This Row],[VISIT_ID]],J_A_visits!$A:$O,COLUMN(J_A_visits!J:J),0),"")</f>
        <v/>
      </c>
      <c r="M217" s="37">
        <f t="array" ref="M217">IFERROR(VLOOKUP(Visits[[#This Row],[VISIT_ID]],J_A_visits!$A:$O,COLUMN(J_A_visits!K:K),0),"")</f>
        <v/>
      </c>
      <c r="N217" s="37">
        <f t="array" ref="N217">IFERROR(VLOOKUP(Visits[[#This Row],[VISIT_ID]],J_A_visits!$A:$O,COLUMN(J_A_visits!L:L),0),"")</f>
        <v/>
      </c>
      <c r="O217" s="37">
        <f t="array" ref="O217">IFERROR(VLOOKUP(Visits[[#This Row],[VISIT_ID]],J_A_visits!$A:$O,COLUMN(J_A_visits!M:M),0),"")</f>
        <v/>
      </c>
      <c r="P217" s="37">
        <f>IFERROR(1-(Visits[[#This Row],[QUOTE_PRICE]]/Visits[[#This Row],[INITIAL_PRICE]]),"")</f>
        <v/>
      </c>
      <c r="Q217" s="36">
        <f t="array" ref="Q217">IFERROR(VLOOKUP(Visits[[#This Row],[VISIT_ID]],J_A_visits!$A:$O,COLUMN(J_A_visits!N:N),0),"")</f>
        <v/>
      </c>
      <c r="R217" s="30">
        <f t="array" ref="R217">IFERROR(VLOOKUP(Visits[[#This Row],[VISIT_ID]],J_A_visits!$A:$O,COLUMN(J_A_visits!N:N),0),"")</f>
        <v/>
      </c>
      <c r="S217" s="30">
        <f>IF(Visits[[#This Row],[VISIT_ID]]="","",COUNTIF(Table3[VISIT_ID],Visits[[#This Row],[VISIT_ID]]))</f>
        <v/>
      </c>
      <c r="T217" s="38">
        <f t="array" ref="T217">IFERROR(TIMEVALUE(MID(VLOOKUP(Visits[[#This Row],[VISIT_ID]],J_A_visits!A:O,COLUMN(J_A_visits!E:E),0),12,8))-(7/24),"")</f>
        <v/>
      </c>
      <c r="U217" s="38">
        <f t="array" ref="U217">IFERROR(
    MOD(TIMEVALUE(MID(VLOOKUP(Visits[[#This Row],[VISIT_ID]],J_A_visits!A:O,COLUMN(J_A_visits!F:F),0),12,8)) - (7/24), 1),
"")</f>
        <v/>
      </c>
      <c r="V217" s="38">
        <f>IF(_xlfn.MINIFS(Table3[CLOCK_IN],Table3[VISIT_ID],Visits[[#This Row],[VISIT_ID]])=0,"",_xlfn.MINIFS(Table3[CLOCK_IN],Table3[VISIT_ID],Visits[[#This Row],[VISIT_ID]]))</f>
        <v/>
      </c>
      <c r="W217" s="38">
        <f>IF(_xlfn.MAXIFS(Table3[CLOCK_OUT],Table3[VISIT_ID],Visits[[#This Row],[VISIT_ID]])=0,"",_xlfn.MAXIFS(Table3[CLOCK_OUT],Table3[VISIT_ID],Visits[[#This Row],[VISIT_ID]]))</f>
        <v/>
      </c>
      <c r="X217" s="20">
        <f>IFERROR((Visits[[#This Row],[SCH_END]]-Visits[[#This Row],[SCH_START]])*24,"")</f>
        <v/>
      </c>
      <c r="Y217" s="20">
        <f>IFERROR((Visits[[#This Row],[ACT_END]]-Visits[[#This Row],[ACT_START]])*24,"")</f>
        <v/>
      </c>
      <c r="Z217" s="37">
        <f>IFERROR(Visits[[#This Row],[INVOICE_PRICE]]*Parameters!$B$2+Parameters!$B$3,"")</f>
        <v/>
      </c>
      <c r="AA217" s="39">
        <f>IFERROR((Parameters!$B$6/Parameters!$C$6)*Visits[[#This Row],[EXP_DURATION]],"")</f>
        <v/>
      </c>
      <c r="AB217" s="39">
        <f>IFERROR((Parameters!$B$6/Parameters!$C$6)*Visits[[#This Row],[ACT_DURATION]],"")</f>
        <v/>
      </c>
      <c r="AC217" s="37">
        <f>IF(Visits[[#This Row],[VISIT_ID]]="","",Parameters!$B$7/Parameters!$C$7)</f>
        <v/>
      </c>
      <c r="AD217" s="38" t="n"/>
      <c r="AE217" s="37">
        <f t="array" ref="AE217">IFERROR(Visits[[#This Row],[EXP_DURATION]]*Table6[Average],"")</f>
        <v/>
      </c>
      <c r="AF217" s="39">
        <f>IFERROR(IF(Visits[[#This Row],[VISIT_ID]]="","",SUMIF(Table3[VISIT_ID],Visits[[#This Row],[VISIT_ID]],Table3[TOTAL_COST])),"")</f>
        <v/>
      </c>
    </row>
    <row r="218">
      <c r="A218" s="30">
        <f>IF(J_A_visits!A218="","",J_A_visits!A218)</f>
        <v/>
      </c>
      <c r="B218" s="30">
        <f t="array" ref="B218">IFERROR(VLOOKUP(Visits[[#This Row],[VISIT_ID]],J_A_visits!A:O,COLUMN(J_A_visits!B:B),0),"")</f>
        <v/>
      </c>
      <c r="C218" s="30">
        <f t="array" ref="C218">IFERROR(VLOOKUP(Visits[[#This Row],[VISIT_ID]],J_A_visits!A:O,COLUMN(J_A_visits!C:C),0),"")</f>
        <v/>
      </c>
      <c r="D218" s="30">
        <f t="array" ref="D218">IFERROR(VLOOKUP(Visits[[#This Row],[VISIT_ID]],J_A_visits!A:O,COLUMN(J_A_visits!D:D),0),"")</f>
        <v/>
      </c>
      <c r="E218" s="6">
        <f t="array" ref="E218">IFERROR(DATEVALUE(LEFT(VLOOKUP(Visits[[#This Row],[VISIT_ID]],J_A_visits!A:O,COLUMN(J_A_visits!E:E),0),10)),"")</f>
        <v/>
      </c>
      <c r="F218" s="6">
        <f>IFERROR(TEXT(Visits[[#This Row],[DATE]],"YYYY-MM"),"")</f>
        <v/>
      </c>
      <c r="G218" s="6">
        <f t="array" ref="G218">IFERROR(VLOOKUP(Visits[[#This Row],[VISIT_ID]],J_A_visits!A:P,COLUMN(J_A_visits!P:P),0),"")</f>
        <v/>
      </c>
      <c r="H218" s="6">
        <f t="array" ref="H218">IFERROR(VLOOKUP(Visits[[#This Row],[VISIT_ID]],J_A_visits!A:Q,COLUMN(J_A_visits!Q:Q),0),"")</f>
        <v/>
      </c>
      <c r="I218" s="30">
        <f t="array" ref="I218">IFERROR(VLOOKUP(Visits[[#This Row],[VISIT_ID]],J_A_visits!$A:$O,COLUMN(J_A_visits!G:G),0),"")</f>
        <v/>
      </c>
      <c r="J218" s="37">
        <f t="array" ref="J218">IFERROR(VLOOKUP(Visits[[#This Row],[VISIT_ID]],J_A_visits!$A:$O,COLUMN(J_A_visits!H:H),0),"")</f>
        <v/>
      </c>
      <c r="K218" s="30">
        <f t="array" ref="K218">IFERROR(VLOOKUP(Visits[[#This Row],[VISIT_ID]],J_A_visits!$A:$O,COLUMN(J_A_visits!I:I),0),"")</f>
        <v/>
      </c>
      <c r="L218" s="37">
        <f t="array" ref="L218">IFERROR(VLOOKUP(Visits[[#This Row],[VISIT_ID]],J_A_visits!$A:$O,COLUMN(J_A_visits!J:J),0),"")</f>
        <v/>
      </c>
      <c r="M218" s="37">
        <f t="array" ref="M218">IFERROR(VLOOKUP(Visits[[#This Row],[VISIT_ID]],J_A_visits!$A:$O,COLUMN(J_A_visits!K:K),0),"")</f>
        <v/>
      </c>
      <c r="N218" s="37">
        <f t="array" ref="N218">IFERROR(VLOOKUP(Visits[[#This Row],[VISIT_ID]],J_A_visits!$A:$O,COLUMN(J_A_visits!L:L),0),"")</f>
        <v/>
      </c>
      <c r="O218" s="37">
        <f t="array" ref="O218">IFERROR(VLOOKUP(Visits[[#This Row],[VISIT_ID]],J_A_visits!$A:$O,COLUMN(J_A_visits!M:M),0),"")</f>
        <v/>
      </c>
      <c r="P218" s="37">
        <f>IFERROR(1-(Visits[[#This Row],[QUOTE_PRICE]]/Visits[[#This Row],[INITIAL_PRICE]]),"")</f>
        <v/>
      </c>
      <c r="Q218" s="36">
        <f t="array" ref="Q218">IFERROR(VLOOKUP(Visits[[#This Row],[VISIT_ID]],J_A_visits!$A:$O,COLUMN(J_A_visits!N:N),0),"")</f>
        <v/>
      </c>
      <c r="R218" s="30">
        <f t="array" ref="R218">IFERROR(VLOOKUP(Visits[[#This Row],[VISIT_ID]],J_A_visits!$A:$O,COLUMN(J_A_visits!N:N),0),"")</f>
        <v/>
      </c>
      <c r="S218" s="30">
        <f>IF(Visits[[#This Row],[VISIT_ID]]="","",COUNTIF(Table3[VISIT_ID],Visits[[#This Row],[VISIT_ID]]))</f>
        <v/>
      </c>
      <c r="T218" s="38">
        <f t="array" ref="T218">IFERROR(TIMEVALUE(MID(VLOOKUP(Visits[[#This Row],[VISIT_ID]],J_A_visits!A:O,COLUMN(J_A_visits!E:E),0),12,8))-(7/24),"")</f>
        <v/>
      </c>
      <c r="U218" s="38">
        <f t="array" ref="U218">IFERROR(
    MOD(TIMEVALUE(MID(VLOOKUP(Visits[[#This Row],[VISIT_ID]],J_A_visits!A:O,COLUMN(J_A_visits!F:F),0),12,8)) - (7/24), 1),
"")</f>
        <v/>
      </c>
      <c r="V218" s="38">
        <f>IF(_xlfn.MINIFS(Table3[CLOCK_IN],Table3[VISIT_ID],Visits[[#This Row],[VISIT_ID]])=0,"",_xlfn.MINIFS(Table3[CLOCK_IN],Table3[VISIT_ID],Visits[[#This Row],[VISIT_ID]]))</f>
        <v/>
      </c>
      <c r="W218" s="38">
        <f>IF(_xlfn.MAXIFS(Table3[CLOCK_OUT],Table3[VISIT_ID],Visits[[#This Row],[VISIT_ID]])=0,"",_xlfn.MAXIFS(Table3[CLOCK_OUT],Table3[VISIT_ID],Visits[[#This Row],[VISIT_ID]]))</f>
        <v/>
      </c>
      <c r="X218" s="20">
        <f>IFERROR((Visits[[#This Row],[SCH_END]]-Visits[[#This Row],[SCH_START]])*24,"")</f>
        <v/>
      </c>
      <c r="Y218" s="20">
        <f>IFERROR((Visits[[#This Row],[ACT_END]]-Visits[[#This Row],[ACT_START]])*24,"")</f>
        <v/>
      </c>
      <c r="Z218" s="37">
        <f>IFERROR(Visits[[#This Row],[INVOICE_PRICE]]*Parameters!$B$2+Parameters!$B$3,"")</f>
        <v/>
      </c>
      <c r="AA218" s="39">
        <f>IFERROR((Parameters!$B$6/Parameters!$C$6)*Visits[[#This Row],[EXP_DURATION]],"")</f>
        <v/>
      </c>
      <c r="AB218" s="39">
        <f>IFERROR((Parameters!$B$6/Parameters!$C$6)*Visits[[#This Row],[ACT_DURATION]],"")</f>
        <v/>
      </c>
      <c r="AC218" s="37">
        <f>IF(Visits[[#This Row],[VISIT_ID]]="","",Parameters!$B$7/Parameters!$C$7)</f>
        <v/>
      </c>
      <c r="AD218" s="38" t="n"/>
      <c r="AE218" s="37">
        <f t="array" ref="AE218">IFERROR(Visits[[#This Row],[EXP_DURATION]]*Table6[Average],"")</f>
        <v/>
      </c>
      <c r="AF218" s="39">
        <f>IFERROR(IF(Visits[[#This Row],[VISIT_ID]]="","",SUMIF(Table3[VISIT_ID],Visits[[#This Row],[VISIT_ID]],Table3[TOTAL_COST])),"")</f>
        <v/>
      </c>
    </row>
    <row r="219">
      <c r="A219" s="30">
        <f>IF(J_A_visits!A219="","",J_A_visits!A219)</f>
        <v/>
      </c>
      <c r="B219" s="30">
        <f t="array" ref="B219">IFERROR(VLOOKUP(Visits[[#This Row],[VISIT_ID]],J_A_visits!A:O,COLUMN(J_A_visits!B:B),0),"")</f>
        <v/>
      </c>
      <c r="C219" s="30">
        <f t="array" ref="C219">IFERROR(VLOOKUP(Visits[[#This Row],[VISIT_ID]],J_A_visits!A:O,COLUMN(J_A_visits!C:C),0),"")</f>
        <v/>
      </c>
      <c r="D219" s="30">
        <f t="array" ref="D219">IFERROR(VLOOKUP(Visits[[#This Row],[VISIT_ID]],J_A_visits!A:O,COLUMN(J_A_visits!D:D),0),"")</f>
        <v/>
      </c>
      <c r="E219" s="6">
        <f t="array" ref="E219">IFERROR(DATEVALUE(LEFT(VLOOKUP(Visits[[#This Row],[VISIT_ID]],J_A_visits!A:O,COLUMN(J_A_visits!E:E),0),10)),"")</f>
        <v/>
      </c>
      <c r="F219" s="6">
        <f>IFERROR(TEXT(Visits[[#This Row],[DATE]],"YYYY-MM"),"")</f>
        <v/>
      </c>
      <c r="G219" s="6">
        <f t="array" ref="G219">IFERROR(VLOOKUP(Visits[[#This Row],[VISIT_ID]],J_A_visits!A:P,COLUMN(J_A_visits!P:P),0),"")</f>
        <v/>
      </c>
      <c r="H219" s="6">
        <f t="array" ref="H219">IFERROR(VLOOKUP(Visits[[#This Row],[VISIT_ID]],J_A_visits!A:Q,COLUMN(J_A_visits!Q:Q),0),"")</f>
        <v/>
      </c>
      <c r="I219" s="30">
        <f t="array" ref="I219">IFERROR(VLOOKUP(Visits[[#This Row],[VISIT_ID]],J_A_visits!$A:$O,COLUMN(J_A_visits!G:G),0),"")</f>
        <v/>
      </c>
      <c r="J219" s="37">
        <f t="array" ref="J219">IFERROR(VLOOKUP(Visits[[#This Row],[VISIT_ID]],J_A_visits!$A:$O,COLUMN(J_A_visits!H:H),0),"")</f>
        <v/>
      </c>
      <c r="K219" s="30">
        <f t="array" ref="K219">IFERROR(VLOOKUP(Visits[[#This Row],[VISIT_ID]],J_A_visits!$A:$O,COLUMN(J_A_visits!I:I),0),"")</f>
        <v/>
      </c>
      <c r="L219" s="37">
        <f t="array" ref="L219">IFERROR(VLOOKUP(Visits[[#This Row],[VISIT_ID]],J_A_visits!$A:$O,COLUMN(J_A_visits!J:J),0),"")</f>
        <v/>
      </c>
      <c r="M219" s="37">
        <f t="array" ref="M219">IFERROR(VLOOKUP(Visits[[#This Row],[VISIT_ID]],J_A_visits!$A:$O,COLUMN(J_A_visits!K:K),0),"")</f>
        <v/>
      </c>
      <c r="N219" s="37">
        <f t="array" ref="N219">IFERROR(VLOOKUP(Visits[[#This Row],[VISIT_ID]],J_A_visits!$A:$O,COLUMN(J_A_visits!L:L),0),"")</f>
        <v/>
      </c>
      <c r="O219" s="37">
        <f t="array" ref="O219">IFERROR(VLOOKUP(Visits[[#This Row],[VISIT_ID]],J_A_visits!$A:$O,COLUMN(J_A_visits!M:M),0),"")</f>
        <v/>
      </c>
      <c r="P219" s="37">
        <f>IFERROR(1-(Visits[[#This Row],[QUOTE_PRICE]]/Visits[[#This Row],[INITIAL_PRICE]]),"")</f>
        <v/>
      </c>
      <c r="Q219" s="36">
        <f t="array" ref="Q219">IFERROR(VLOOKUP(Visits[[#This Row],[VISIT_ID]],J_A_visits!$A:$O,COLUMN(J_A_visits!N:N),0),"")</f>
        <v/>
      </c>
      <c r="R219" s="30">
        <f t="array" ref="R219">IFERROR(VLOOKUP(Visits[[#This Row],[VISIT_ID]],J_A_visits!$A:$O,COLUMN(J_A_visits!N:N),0),"")</f>
        <v/>
      </c>
      <c r="S219" s="30">
        <f>IF(Visits[[#This Row],[VISIT_ID]]="","",COUNTIF(Table3[VISIT_ID],Visits[[#This Row],[VISIT_ID]]))</f>
        <v/>
      </c>
      <c r="T219" s="38">
        <f t="array" ref="T219">IFERROR(TIMEVALUE(MID(VLOOKUP(Visits[[#This Row],[VISIT_ID]],J_A_visits!A:O,COLUMN(J_A_visits!E:E),0),12,8))-(7/24),"")</f>
        <v/>
      </c>
      <c r="U219" s="38">
        <f t="array" ref="U219">IFERROR(
    MOD(TIMEVALUE(MID(VLOOKUP(Visits[[#This Row],[VISIT_ID]],J_A_visits!A:O,COLUMN(J_A_visits!F:F),0),12,8)) - (7/24), 1),
"")</f>
        <v/>
      </c>
      <c r="V219" s="38">
        <f>IF(_xlfn.MINIFS(Table3[CLOCK_IN],Table3[VISIT_ID],Visits[[#This Row],[VISIT_ID]])=0,"",_xlfn.MINIFS(Table3[CLOCK_IN],Table3[VISIT_ID],Visits[[#This Row],[VISIT_ID]]))</f>
        <v/>
      </c>
      <c r="W219" s="38">
        <f>IF(_xlfn.MAXIFS(Table3[CLOCK_OUT],Table3[VISIT_ID],Visits[[#This Row],[VISIT_ID]])=0,"",_xlfn.MAXIFS(Table3[CLOCK_OUT],Table3[VISIT_ID],Visits[[#This Row],[VISIT_ID]]))</f>
        <v/>
      </c>
      <c r="X219" s="20">
        <f>IFERROR((Visits[[#This Row],[SCH_END]]-Visits[[#This Row],[SCH_START]])*24,"")</f>
        <v/>
      </c>
      <c r="Y219" s="20">
        <f>IFERROR((Visits[[#This Row],[ACT_END]]-Visits[[#This Row],[ACT_START]])*24,"")</f>
        <v/>
      </c>
      <c r="Z219" s="37">
        <f>IFERROR(Visits[[#This Row],[INVOICE_PRICE]]*Parameters!$B$2+Parameters!$B$3,"")</f>
        <v/>
      </c>
      <c r="AA219" s="39">
        <f>IFERROR((Parameters!$B$6/Parameters!$C$6)*Visits[[#This Row],[EXP_DURATION]],"")</f>
        <v/>
      </c>
      <c r="AB219" s="39">
        <f>IFERROR((Parameters!$B$6/Parameters!$C$6)*Visits[[#This Row],[ACT_DURATION]],"")</f>
        <v/>
      </c>
      <c r="AC219" s="37">
        <f>IF(Visits[[#This Row],[VISIT_ID]]="","",Parameters!$B$7/Parameters!$C$7)</f>
        <v/>
      </c>
      <c r="AD219" s="38" t="n"/>
      <c r="AE219" s="37">
        <f t="array" ref="AE219">IFERROR(Visits[[#This Row],[EXP_DURATION]]*Table6[Average],"")</f>
        <v/>
      </c>
      <c r="AF219" s="39">
        <f>IFERROR(IF(Visits[[#This Row],[VISIT_ID]]="","",SUMIF(Table3[VISIT_ID],Visits[[#This Row],[VISIT_ID]],Table3[TOTAL_COST])),"")</f>
        <v/>
      </c>
    </row>
    <row r="220">
      <c r="A220" s="30">
        <f>IF(J_A_visits!A220="","",J_A_visits!A220)</f>
        <v/>
      </c>
      <c r="B220" s="30">
        <f t="array" ref="B220">IFERROR(VLOOKUP(Visits[[#This Row],[VISIT_ID]],J_A_visits!A:O,COLUMN(J_A_visits!B:B),0),"")</f>
        <v/>
      </c>
      <c r="C220" s="30">
        <f t="array" ref="C220">IFERROR(VLOOKUP(Visits[[#This Row],[VISIT_ID]],J_A_visits!A:O,COLUMN(J_A_visits!C:C),0),"")</f>
        <v/>
      </c>
      <c r="D220" s="30">
        <f t="array" ref="D220">IFERROR(VLOOKUP(Visits[[#This Row],[VISIT_ID]],J_A_visits!A:O,COLUMN(J_A_visits!D:D),0),"")</f>
        <v/>
      </c>
      <c r="E220" s="6">
        <f t="array" ref="E220">IFERROR(DATEVALUE(LEFT(VLOOKUP(Visits[[#This Row],[VISIT_ID]],J_A_visits!A:O,COLUMN(J_A_visits!E:E),0),10)),"")</f>
        <v/>
      </c>
      <c r="F220" s="6">
        <f>IFERROR(TEXT(Visits[[#This Row],[DATE]],"YYYY-MM"),"")</f>
        <v/>
      </c>
      <c r="G220" s="6">
        <f t="array" ref="G220">IFERROR(VLOOKUP(Visits[[#This Row],[VISIT_ID]],J_A_visits!A:P,COLUMN(J_A_visits!P:P),0),"")</f>
        <v/>
      </c>
      <c r="H220" s="6">
        <f t="array" ref="H220">IFERROR(VLOOKUP(Visits[[#This Row],[VISIT_ID]],J_A_visits!A:Q,COLUMN(J_A_visits!Q:Q),0),"")</f>
        <v/>
      </c>
      <c r="I220" s="30">
        <f t="array" ref="I220">IFERROR(VLOOKUP(Visits[[#This Row],[VISIT_ID]],J_A_visits!$A:$O,COLUMN(J_A_visits!G:G),0),"")</f>
        <v/>
      </c>
      <c r="J220" s="37">
        <f t="array" ref="J220">IFERROR(VLOOKUP(Visits[[#This Row],[VISIT_ID]],J_A_visits!$A:$O,COLUMN(J_A_visits!H:H),0),"")</f>
        <v/>
      </c>
      <c r="K220" s="30">
        <f t="array" ref="K220">IFERROR(VLOOKUP(Visits[[#This Row],[VISIT_ID]],J_A_visits!$A:$O,COLUMN(J_A_visits!I:I),0),"")</f>
        <v/>
      </c>
      <c r="L220" s="37">
        <f t="array" ref="L220">IFERROR(VLOOKUP(Visits[[#This Row],[VISIT_ID]],J_A_visits!$A:$O,COLUMN(J_A_visits!J:J),0),"")</f>
        <v/>
      </c>
      <c r="M220" s="37">
        <f t="array" ref="M220">IFERROR(VLOOKUP(Visits[[#This Row],[VISIT_ID]],J_A_visits!$A:$O,COLUMN(J_A_visits!K:K),0),"")</f>
        <v/>
      </c>
      <c r="N220" s="37">
        <f t="array" ref="N220">IFERROR(VLOOKUP(Visits[[#This Row],[VISIT_ID]],J_A_visits!$A:$O,COLUMN(J_A_visits!L:L),0),"")</f>
        <v/>
      </c>
      <c r="O220" s="37">
        <f t="array" ref="O220">IFERROR(VLOOKUP(Visits[[#This Row],[VISIT_ID]],J_A_visits!$A:$O,COLUMN(J_A_visits!M:M),0),"")</f>
        <v/>
      </c>
      <c r="P220" s="37">
        <f>IFERROR(1-(Visits[[#This Row],[QUOTE_PRICE]]/Visits[[#This Row],[INITIAL_PRICE]]),"")</f>
        <v/>
      </c>
      <c r="Q220" s="36">
        <f t="array" ref="Q220">IFERROR(VLOOKUP(Visits[[#This Row],[VISIT_ID]],J_A_visits!$A:$O,COLUMN(J_A_visits!N:N),0),"")</f>
        <v/>
      </c>
      <c r="R220" s="30">
        <f t="array" ref="R220">IFERROR(VLOOKUP(Visits[[#This Row],[VISIT_ID]],J_A_visits!$A:$O,COLUMN(J_A_visits!N:N),0),"")</f>
        <v/>
      </c>
      <c r="S220" s="30">
        <f>IF(Visits[[#This Row],[VISIT_ID]]="","",COUNTIF(Table3[VISIT_ID],Visits[[#This Row],[VISIT_ID]]))</f>
        <v/>
      </c>
      <c r="T220" s="38">
        <f t="array" ref="T220">IFERROR(TIMEVALUE(MID(VLOOKUP(Visits[[#This Row],[VISIT_ID]],J_A_visits!A:O,COLUMN(J_A_visits!E:E),0),12,8))-(7/24),"")</f>
        <v/>
      </c>
      <c r="U220" s="38">
        <f t="array" ref="U220">IFERROR(
    MOD(TIMEVALUE(MID(VLOOKUP(Visits[[#This Row],[VISIT_ID]],J_A_visits!A:O,COLUMN(J_A_visits!F:F),0),12,8)) - (7/24), 1),
"")</f>
        <v/>
      </c>
      <c r="V220" s="38">
        <f>IF(_xlfn.MINIFS(Table3[CLOCK_IN],Table3[VISIT_ID],Visits[[#This Row],[VISIT_ID]])=0,"",_xlfn.MINIFS(Table3[CLOCK_IN],Table3[VISIT_ID],Visits[[#This Row],[VISIT_ID]]))</f>
        <v/>
      </c>
      <c r="W220" s="38">
        <f>IF(_xlfn.MAXIFS(Table3[CLOCK_OUT],Table3[VISIT_ID],Visits[[#This Row],[VISIT_ID]])=0,"",_xlfn.MAXIFS(Table3[CLOCK_OUT],Table3[VISIT_ID],Visits[[#This Row],[VISIT_ID]]))</f>
        <v/>
      </c>
      <c r="X220" s="20">
        <f>IFERROR((Visits[[#This Row],[SCH_END]]-Visits[[#This Row],[SCH_START]])*24,"")</f>
        <v/>
      </c>
      <c r="Y220" s="20">
        <f>IFERROR((Visits[[#This Row],[ACT_END]]-Visits[[#This Row],[ACT_START]])*24,"")</f>
        <v/>
      </c>
      <c r="Z220" s="37">
        <f>IFERROR(Visits[[#This Row],[INVOICE_PRICE]]*Parameters!$B$2+Parameters!$B$3,"")</f>
        <v/>
      </c>
      <c r="AA220" s="39">
        <f>IFERROR((Parameters!$B$6/Parameters!$C$6)*Visits[[#This Row],[EXP_DURATION]],"")</f>
        <v/>
      </c>
      <c r="AB220" s="39">
        <f>IFERROR((Parameters!$B$6/Parameters!$C$6)*Visits[[#This Row],[ACT_DURATION]],"")</f>
        <v/>
      </c>
      <c r="AC220" s="37">
        <f>IF(Visits[[#This Row],[VISIT_ID]]="","",Parameters!$B$7/Parameters!$C$7)</f>
        <v/>
      </c>
      <c r="AD220" s="38" t="n"/>
      <c r="AE220" s="37">
        <f t="array" ref="AE220">IFERROR(Visits[[#This Row],[EXP_DURATION]]*Table6[Average],"")</f>
        <v/>
      </c>
      <c r="AF220" s="39">
        <f>IFERROR(IF(Visits[[#This Row],[VISIT_ID]]="","",SUMIF(Table3[VISIT_ID],Visits[[#This Row],[VISIT_ID]],Table3[TOTAL_COST])),"")</f>
        <v/>
      </c>
    </row>
    <row r="221">
      <c r="A221" s="30">
        <f>IF(J_A_visits!A221="","",J_A_visits!A221)</f>
        <v/>
      </c>
      <c r="B221" s="30">
        <f t="array" ref="B221">IFERROR(VLOOKUP(Visits[[#This Row],[VISIT_ID]],J_A_visits!A:O,COLUMN(J_A_visits!B:B),0),"")</f>
        <v/>
      </c>
      <c r="C221" s="30">
        <f t="array" ref="C221">IFERROR(VLOOKUP(Visits[[#This Row],[VISIT_ID]],J_A_visits!A:O,COLUMN(J_A_visits!C:C),0),"")</f>
        <v/>
      </c>
      <c r="D221" s="30">
        <f t="array" ref="D221">IFERROR(VLOOKUP(Visits[[#This Row],[VISIT_ID]],J_A_visits!A:O,COLUMN(J_A_visits!D:D),0),"")</f>
        <v/>
      </c>
      <c r="E221" s="6">
        <f t="array" ref="E221">IFERROR(DATEVALUE(LEFT(VLOOKUP(Visits[[#This Row],[VISIT_ID]],J_A_visits!A:O,COLUMN(J_A_visits!E:E),0),10)),"")</f>
        <v/>
      </c>
      <c r="F221" s="6">
        <f>IFERROR(TEXT(Visits[[#This Row],[DATE]],"YYYY-MM"),"")</f>
        <v/>
      </c>
      <c r="G221" s="6">
        <f t="array" ref="G221">IFERROR(VLOOKUP(Visits[[#This Row],[VISIT_ID]],J_A_visits!A:P,COLUMN(J_A_visits!P:P),0),"")</f>
        <v/>
      </c>
      <c r="H221" s="6">
        <f t="array" ref="H221">IFERROR(VLOOKUP(Visits[[#This Row],[VISIT_ID]],J_A_visits!A:Q,COLUMN(J_A_visits!Q:Q),0),"")</f>
        <v/>
      </c>
      <c r="I221" s="30">
        <f t="array" ref="I221">IFERROR(VLOOKUP(Visits[[#This Row],[VISIT_ID]],J_A_visits!$A:$O,COLUMN(J_A_visits!G:G),0),"")</f>
        <v/>
      </c>
      <c r="J221" s="37">
        <f t="array" ref="J221">IFERROR(VLOOKUP(Visits[[#This Row],[VISIT_ID]],J_A_visits!$A:$O,COLUMN(J_A_visits!H:H),0),"")</f>
        <v/>
      </c>
      <c r="K221" s="30">
        <f t="array" ref="K221">IFERROR(VLOOKUP(Visits[[#This Row],[VISIT_ID]],J_A_visits!$A:$O,COLUMN(J_A_visits!I:I),0),"")</f>
        <v/>
      </c>
      <c r="L221" s="37">
        <f t="array" ref="L221">IFERROR(VLOOKUP(Visits[[#This Row],[VISIT_ID]],J_A_visits!$A:$O,COLUMN(J_A_visits!J:J),0),"")</f>
        <v/>
      </c>
      <c r="M221" s="37">
        <f t="array" ref="M221">IFERROR(VLOOKUP(Visits[[#This Row],[VISIT_ID]],J_A_visits!$A:$O,COLUMN(J_A_visits!K:K),0),"")</f>
        <v/>
      </c>
      <c r="N221" s="37">
        <f t="array" ref="N221">IFERROR(VLOOKUP(Visits[[#This Row],[VISIT_ID]],J_A_visits!$A:$O,COLUMN(J_A_visits!L:L),0),"")</f>
        <v/>
      </c>
      <c r="O221" s="37">
        <f t="array" ref="O221">IFERROR(VLOOKUP(Visits[[#This Row],[VISIT_ID]],J_A_visits!$A:$O,COLUMN(J_A_visits!M:M),0),"")</f>
        <v/>
      </c>
      <c r="P221" s="37">
        <f>IFERROR(1-(Visits[[#This Row],[QUOTE_PRICE]]/Visits[[#This Row],[INITIAL_PRICE]]),"")</f>
        <v/>
      </c>
      <c r="Q221" s="36">
        <f t="array" ref="Q221">IFERROR(VLOOKUP(Visits[[#This Row],[VISIT_ID]],J_A_visits!$A:$O,COLUMN(J_A_visits!N:N),0),"")</f>
        <v/>
      </c>
      <c r="R221" s="30">
        <f t="array" ref="R221">IFERROR(VLOOKUP(Visits[[#This Row],[VISIT_ID]],J_A_visits!$A:$O,COLUMN(J_A_visits!N:N),0),"")</f>
        <v/>
      </c>
      <c r="S221" s="30">
        <f>IF(Visits[[#This Row],[VISIT_ID]]="","",COUNTIF(Table3[VISIT_ID],Visits[[#This Row],[VISIT_ID]]))</f>
        <v/>
      </c>
      <c r="T221" s="38">
        <f t="array" ref="T221">IFERROR(TIMEVALUE(MID(VLOOKUP(Visits[[#This Row],[VISIT_ID]],J_A_visits!A:O,COLUMN(J_A_visits!E:E),0),12,8))-(7/24),"")</f>
        <v/>
      </c>
      <c r="U221" s="38">
        <f t="array" ref="U221">IFERROR(
    MOD(TIMEVALUE(MID(VLOOKUP(Visits[[#This Row],[VISIT_ID]],J_A_visits!A:O,COLUMN(J_A_visits!F:F),0),12,8)) - (7/24), 1),
"")</f>
        <v/>
      </c>
      <c r="V221" s="38">
        <f>IF(_xlfn.MINIFS(Table3[CLOCK_IN],Table3[VISIT_ID],Visits[[#This Row],[VISIT_ID]])=0,"",_xlfn.MINIFS(Table3[CLOCK_IN],Table3[VISIT_ID],Visits[[#This Row],[VISIT_ID]]))</f>
        <v/>
      </c>
      <c r="W221" s="38">
        <f>IF(_xlfn.MAXIFS(Table3[CLOCK_OUT],Table3[VISIT_ID],Visits[[#This Row],[VISIT_ID]])=0,"",_xlfn.MAXIFS(Table3[CLOCK_OUT],Table3[VISIT_ID],Visits[[#This Row],[VISIT_ID]]))</f>
        <v/>
      </c>
      <c r="X221" s="20">
        <f>IFERROR((Visits[[#This Row],[SCH_END]]-Visits[[#This Row],[SCH_START]])*24,"")</f>
        <v/>
      </c>
      <c r="Y221" s="20">
        <f>IFERROR((Visits[[#This Row],[ACT_END]]-Visits[[#This Row],[ACT_START]])*24,"")</f>
        <v/>
      </c>
      <c r="Z221" s="37">
        <f>IFERROR(Visits[[#This Row],[INVOICE_PRICE]]*Parameters!$B$2+Parameters!$B$3,"")</f>
        <v/>
      </c>
      <c r="AA221" s="39">
        <f>IFERROR((Parameters!$B$6/Parameters!$C$6)*Visits[[#This Row],[EXP_DURATION]],"")</f>
        <v/>
      </c>
      <c r="AB221" s="39">
        <f>IFERROR((Parameters!$B$6/Parameters!$C$6)*Visits[[#This Row],[ACT_DURATION]],"")</f>
        <v/>
      </c>
      <c r="AC221" s="37">
        <f>IF(Visits[[#This Row],[VISIT_ID]]="","",Parameters!$B$7/Parameters!$C$7)</f>
        <v/>
      </c>
      <c r="AD221" s="38" t="n"/>
      <c r="AE221" s="37">
        <f t="array" ref="AE221">IFERROR(Visits[[#This Row],[EXP_DURATION]]*Table6[Average],"")</f>
        <v/>
      </c>
      <c r="AF221" s="39">
        <f>IFERROR(IF(Visits[[#This Row],[VISIT_ID]]="","",SUMIF(Table3[VISIT_ID],Visits[[#This Row],[VISIT_ID]],Table3[TOTAL_COST])),"")</f>
        <v/>
      </c>
    </row>
    <row r="222">
      <c r="A222" s="30">
        <f>IF(J_A_visits!A222="","",J_A_visits!A222)</f>
        <v/>
      </c>
      <c r="B222" s="30">
        <f t="array" ref="B222">IFERROR(VLOOKUP(Visits[[#This Row],[VISIT_ID]],J_A_visits!A:O,COLUMN(J_A_visits!B:B),0),"")</f>
        <v/>
      </c>
      <c r="C222" s="30">
        <f t="array" ref="C222">IFERROR(VLOOKUP(Visits[[#This Row],[VISIT_ID]],J_A_visits!A:O,COLUMN(J_A_visits!C:C),0),"")</f>
        <v/>
      </c>
      <c r="D222" s="30">
        <f t="array" ref="D222">IFERROR(VLOOKUP(Visits[[#This Row],[VISIT_ID]],J_A_visits!A:O,COLUMN(J_A_visits!D:D),0),"")</f>
        <v/>
      </c>
      <c r="E222" s="6">
        <f t="array" ref="E222">IFERROR(DATEVALUE(LEFT(VLOOKUP(Visits[[#This Row],[VISIT_ID]],J_A_visits!A:O,COLUMN(J_A_visits!E:E),0),10)),"")</f>
        <v/>
      </c>
      <c r="F222" s="6">
        <f>IFERROR(TEXT(Visits[[#This Row],[DATE]],"YYYY-MM"),"")</f>
        <v/>
      </c>
      <c r="G222" s="6">
        <f t="array" ref="G222">IFERROR(VLOOKUP(Visits[[#This Row],[VISIT_ID]],J_A_visits!A:P,COLUMN(J_A_visits!P:P),0),"")</f>
        <v/>
      </c>
      <c r="H222" s="6">
        <f t="array" ref="H222">IFERROR(VLOOKUP(Visits[[#This Row],[VISIT_ID]],J_A_visits!A:Q,COLUMN(J_A_visits!Q:Q),0),"")</f>
        <v/>
      </c>
      <c r="I222" s="30">
        <f t="array" ref="I222">IFERROR(VLOOKUP(Visits[[#This Row],[VISIT_ID]],J_A_visits!$A:$O,COLUMN(J_A_visits!G:G),0),"")</f>
        <v/>
      </c>
      <c r="J222" s="37">
        <f t="array" ref="J222">IFERROR(VLOOKUP(Visits[[#This Row],[VISIT_ID]],J_A_visits!$A:$O,COLUMN(J_A_visits!H:H),0),"")</f>
        <v/>
      </c>
      <c r="K222" s="30">
        <f t="array" ref="K222">IFERROR(VLOOKUP(Visits[[#This Row],[VISIT_ID]],J_A_visits!$A:$O,COLUMN(J_A_visits!I:I),0),"")</f>
        <v/>
      </c>
      <c r="L222" s="37">
        <f t="array" ref="L222">IFERROR(VLOOKUP(Visits[[#This Row],[VISIT_ID]],J_A_visits!$A:$O,COLUMN(J_A_visits!J:J),0),"")</f>
        <v/>
      </c>
      <c r="M222" s="37">
        <f t="array" ref="M222">IFERROR(VLOOKUP(Visits[[#This Row],[VISIT_ID]],J_A_visits!$A:$O,COLUMN(J_A_visits!K:K),0),"")</f>
        <v/>
      </c>
      <c r="N222" s="37">
        <f t="array" ref="N222">IFERROR(VLOOKUP(Visits[[#This Row],[VISIT_ID]],J_A_visits!$A:$O,COLUMN(J_A_visits!L:L),0),"")</f>
        <v/>
      </c>
      <c r="O222" s="37">
        <f t="array" ref="O222">IFERROR(VLOOKUP(Visits[[#This Row],[VISIT_ID]],J_A_visits!$A:$O,COLUMN(J_A_visits!M:M),0),"")</f>
        <v/>
      </c>
      <c r="P222" s="37">
        <f>IFERROR(1-(Visits[[#This Row],[QUOTE_PRICE]]/Visits[[#This Row],[INITIAL_PRICE]]),"")</f>
        <v/>
      </c>
      <c r="Q222" s="36">
        <f t="array" ref="Q222">IFERROR(VLOOKUP(Visits[[#This Row],[VISIT_ID]],J_A_visits!$A:$O,COLUMN(J_A_visits!N:N),0),"")</f>
        <v/>
      </c>
      <c r="R222" s="30">
        <f t="array" ref="R222">IFERROR(VLOOKUP(Visits[[#This Row],[VISIT_ID]],J_A_visits!$A:$O,COLUMN(J_A_visits!N:N),0),"")</f>
        <v/>
      </c>
      <c r="S222" s="30">
        <f>IF(Visits[[#This Row],[VISIT_ID]]="","",COUNTIF(Table3[VISIT_ID],Visits[[#This Row],[VISIT_ID]]))</f>
        <v/>
      </c>
      <c r="T222" s="38">
        <f t="array" ref="T222">IFERROR(TIMEVALUE(MID(VLOOKUP(Visits[[#This Row],[VISIT_ID]],J_A_visits!A:O,COLUMN(J_A_visits!E:E),0),12,8))-(7/24),"")</f>
        <v/>
      </c>
      <c r="U222" s="38">
        <f t="array" ref="U222">IFERROR(
    MOD(TIMEVALUE(MID(VLOOKUP(Visits[[#This Row],[VISIT_ID]],J_A_visits!A:O,COLUMN(J_A_visits!F:F),0),12,8)) - (7/24), 1),
"")</f>
        <v/>
      </c>
      <c r="V222" s="38">
        <f>IF(_xlfn.MINIFS(Table3[CLOCK_IN],Table3[VISIT_ID],Visits[[#This Row],[VISIT_ID]])=0,"",_xlfn.MINIFS(Table3[CLOCK_IN],Table3[VISIT_ID],Visits[[#This Row],[VISIT_ID]]))</f>
        <v/>
      </c>
      <c r="W222" s="38">
        <f>IF(_xlfn.MAXIFS(Table3[CLOCK_OUT],Table3[VISIT_ID],Visits[[#This Row],[VISIT_ID]])=0,"",_xlfn.MAXIFS(Table3[CLOCK_OUT],Table3[VISIT_ID],Visits[[#This Row],[VISIT_ID]]))</f>
        <v/>
      </c>
      <c r="X222" s="20">
        <f>IFERROR((Visits[[#This Row],[SCH_END]]-Visits[[#This Row],[SCH_START]])*24,"")</f>
        <v/>
      </c>
      <c r="Y222" s="20">
        <f>IFERROR((Visits[[#This Row],[ACT_END]]-Visits[[#This Row],[ACT_START]])*24,"")</f>
        <v/>
      </c>
      <c r="Z222" s="37">
        <f>IFERROR(Visits[[#This Row],[INVOICE_PRICE]]*Parameters!$B$2+Parameters!$B$3,"")</f>
        <v/>
      </c>
      <c r="AA222" s="39">
        <f>IFERROR((Parameters!$B$6/Parameters!$C$6)*Visits[[#This Row],[EXP_DURATION]],"")</f>
        <v/>
      </c>
      <c r="AB222" s="39">
        <f>IFERROR((Parameters!$B$6/Parameters!$C$6)*Visits[[#This Row],[ACT_DURATION]],"")</f>
        <v/>
      </c>
      <c r="AC222" s="37">
        <f>IF(Visits[[#This Row],[VISIT_ID]]="","",Parameters!$B$7/Parameters!$C$7)</f>
        <v/>
      </c>
      <c r="AD222" s="38" t="n"/>
      <c r="AE222" s="37">
        <f t="array" ref="AE222">IFERROR(Visits[[#This Row],[EXP_DURATION]]*Table6[Average],"")</f>
        <v/>
      </c>
      <c r="AF222" s="39">
        <f>IFERROR(IF(Visits[[#This Row],[VISIT_ID]]="","",SUMIF(Table3[VISIT_ID],Visits[[#This Row],[VISIT_ID]],Table3[TOTAL_COST])),"")</f>
        <v/>
      </c>
    </row>
    <row r="223">
      <c r="A223" s="30">
        <f>IF(J_A_visits!A223="","",J_A_visits!A223)</f>
        <v/>
      </c>
      <c r="B223" s="30">
        <f t="array" ref="B223">IFERROR(VLOOKUP(Visits[[#This Row],[VISIT_ID]],J_A_visits!A:O,COLUMN(J_A_visits!B:B),0),"")</f>
        <v/>
      </c>
      <c r="C223" s="30">
        <f t="array" ref="C223">IFERROR(VLOOKUP(Visits[[#This Row],[VISIT_ID]],J_A_visits!A:O,COLUMN(J_A_visits!C:C),0),"")</f>
        <v/>
      </c>
      <c r="D223" s="30">
        <f t="array" ref="D223">IFERROR(VLOOKUP(Visits[[#This Row],[VISIT_ID]],J_A_visits!A:O,COLUMN(J_A_visits!D:D),0),"")</f>
        <v/>
      </c>
      <c r="E223" s="6">
        <f t="array" ref="E223">IFERROR(DATEVALUE(LEFT(VLOOKUP(Visits[[#This Row],[VISIT_ID]],J_A_visits!A:O,COLUMN(J_A_visits!E:E),0),10)),"")</f>
        <v/>
      </c>
      <c r="F223" s="6">
        <f>IFERROR(TEXT(Visits[[#This Row],[DATE]],"YYYY-MM"),"")</f>
        <v/>
      </c>
      <c r="G223" s="6">
        <f t="array" ref="G223">IFERROR(VLOOKUP(Visits[[#This Row],[VISIT_ID]],J_A_visits!A:P,COLUMN(J_A_visits!P:P),0),"")</f>
        <v/>
      </c>
      <c r="H223" s="6">
        <f t="array" ref="H223">IFERROR(VLOOKUP(Visits[[#This Row],[VISIT_ID]],J_A_visits!A:Q,COLUMN(J_A_visits!Q:Q),0),"")</f>
        <v/>
      </c>
      <c r="I223" s="30">
        <f t="array" ref="I223">IFERROR(VLOOKUP(Visits[[#This Row],[VISIT_ID]],J_A_visits!$A:$O,COLUMN(J_A_visits!G:G),0),"")</f>
        <v/>
      </c>
      <c r="J223" s="37">
        <f t="array" ref="J223">IFERROR(VLOOKUP(Visits[[#This Row],[VISIT_ID]],J_A_visits!$A:$O,COLUMN(J_A_visits!H:H),0),"")</f>
        <v/>
      </c>
      <c r="K223" s="30">
        <f t="array" ref="K223">IFERROR(VLOOKUP(Visits[[#This Row],[VISIT_ID]],J_A_visits!$A:$O,COLUMN(J_A_visits!I:I),0),"")</f>
        <v/>
      </c>
      <c r="L223" s="37">
        <f t="array" ref="L223">IFERROR(VLOOKUP(Visits[[#This Row],[VISIT_ID]],J_A_visits!$A:$O,COLUMN(J_A_visits!J:J),0),"")</f>
        <v/>
      </c>
      <c r="M223" s="37">
        <f t="array" ref="M223">IFERROR(VLOOKUP(Visits[[#This Row],[VISIT_ID]],J_A_visits!$A:$O,COLUMN(J_A_visits!K:K),0),"")</f>
        <v/>
      </c>
      <c r="N223" s="37">
        <f t="array" ref="N223">IFERROR(VLOOKUP(Visits[[#This Row],[VISIT_ID]],J_A_visits!$A:$O,COLUMN(J_A_visits!L:L),0),"")</f>
        <v/>
      </c>
      <c r="O223" s="37">
        <f t="array" ref="O223">IFERROR(VLOOKUP(Visits[[#This Row],[VISIT_ID]],J_A_visits!$A:$O,COLUMN(J_A_visits!M:M),0),"")</f>
        <v/>
      </c>
      <c r="P223" s="37">
        <f>IFERROR(1-(Visits[[#This Row],[QUOTE_PRICE]]/Visits[[#This Row],[INITIAL_PRICE]]),"")</f>
        <v/>
      </c>
      <c r="Q223" s="36">
        <f t="array" ref="Q223">IFERROR(VLOOKUP(Visits[[#This Row],[VISIT_ID]],J_A_visits!$A:$O,COLUMN(J_A_visits!N:N),0),"")</f>
        <v/>
      </c>
      <c r="R223" s="30">
        <f t="array" ref="R223">IFERROR(VLOOKUP(Visits[[#This Row],[VISIT_ID]],J_A_visits!$A:$O,COLUMN(J_A_visits!N:N),0),"")</f>
        <v/>
      </c>
      <c r="S223" s="30">
        <f>IF(Visits[[#This Row],[VISIT_ID]]="","",COUNTIF(Table3[VISIT_ID],Visits[[#This Row],[VISIT_ID]]))</f>
        <v/>
      </c>
      <c r="T223" s="38">
        <f t="array" ref="T223">IFERROR(TIMEVALUE(MID(VLOOKUP(Visits[[#This Row],[VISIT_ID]],J_A_visits!A:O,COLUMN(J_A_visits!E:E),0),12,8))-(7/24),"")</f>
        <v/>
      </c>
      <c r="U223" s="38">
        <f t="array" ref="U223">IFERROR(
    MOD(TIMEVALUE(MID(VLOOKUP(Visits[[#This Row],[VISIT_ID]],J_A_visits!A:O,COLUMN(J_A_visits!F:F),0),12,8)) - (7/24), 1),
"")</f>
        <v/>
      </c>
      <c r="V223" s="38">
        <f>IF(_xlfn.MINIFS(Table3[CLOCK_IN],Table3[VISIT_ID],Visits[[#This Row],[VISIT_ID]])=0,"",_xlfn.MINIFS(Table3[CLOCK_IN],Table3[VISIT_ID],Visits[[#This Row],[VISIT_ID]]))</f>
        <v/>
      </c>
      <c r="W223" s="38">
        <f>IF(_xlfn.MAXIFS(Table3[CLOCK_OUT],Table3[VISIT_ID],Visits[[#This Row],[VISIT_ID]])=0,"",_xlfn.MAXIFS(Table3[CLOCK_OUT],Table3[VISIT_ID],Visits[[#This Row],[VISIT_ID]]))</f>
        <v/>
      </c>
      <c r="X223" s="20">
        <f>IFERROR((Visits[[#This Row],[SCH_END]]-Visits[[#This Row],[SCH_START]])*24,"")</f>
        <v/>
      </c>
      <c r="Y223" s="20">
        <f>IFERROR((Visits[[#This Row],[ACT_END]]-Visits[[#This Row],[ACT_START]])*24,"")</f>
        <v/>
      </c>
      <c r="Z223" s="37">
        <f>IFERROR(Visits[[#This Row],[INVOICE_PRICE]]*Parameters!$B$2+Parameters!$B$3,"")</f>
        <v/>
      </c>
      <c r="AA223" s="39">
        <f>IFERROR((Parameters!$B$6/Parameters!$C$6)*Visits[[#This Row],[EXP_DURATION]],"")</f>
        <v/>
      </c>
      <c r="AB223" s="39">
        <f>IFERROR((Parameters!$B$6/Parameters!$C$6)*Visits[[#This Row],[ACT_DURATION]],"")</f>
        <v/>
      </c>
      <c r="AC223" s="37">
        <f>IF(Visits[[#This Row],[VISIT_ID]]="","",Parameters!$B$7/Parameters!$C$7)</f>
        <v/>
      </c>
      <c r="AD223" s="38" t="n"/>
      <c r="AE223" s="37">
        <f t="array" ref="AE223">IFERROR(Visits[[#This Row],[EXP_DURATION]]*Table6[Average],"")</f>
        <v/>
      </c>
      <c r="AF223" s="39">
        <f>IFERROR(IF(Visits[[#This Row],[VISIT_ID]]="","",SUMIF(Table3[VISIT_ID],Visits[[#This Row],[VISIT_ID]],Table3[TOTAL_COST])),"")</f>
        <v/>
      </c>
    </row>
    <row r="224">
      <c r="A224" s="30">
        <f>IF(J_A_visits!A224="","",J_A_visits!A224)</f>
        <v/>
      </c>
      <c r="B224" s="30">
        <f t="array" ref="B224">IFERROR(VLOOKUP(Visits[[#This Row],[VISIT_ID]],J_A_visits!A:O,COLUMN(J_A_visits!B:B),0),"")</f>
        <v/>
      </c>
      <c r="C224" s="30">
        <f t="array" ref="C224">IFERROR(VLOOKUP(Visits[[#This Row],[VISIT_ID]],J_A_visits!A:O,COLUMN(J_A_visits!C:C),0),"")</f>
        <v/>
      </c>
      <c r="D224" s="30">
        <f t="array" ref="D224">IFERROR(VLOOKUP(Visits[[#This Row],[VISIT_ID]],J_A_visits!A:O,COLUMN(J_A_visits!D:D),0),"")</f>
        <v/>
      </c>
      <c r="E224" s="6">
        <f t="array" ref="E224">IFERROR(DATEVALUE(LEFT(VLOOKUP(Visits[[#This Row],[VISIT_ID]],J_A_visits!A:O,COLUMN(J_A_visits!E:E),0),10)),"")</f>
        <v/>
      </c>
      <c r="F224" s="6">
        <f>IFERROR(TEXT(Visits[[#This Row],[DATE]],"YYYY-MM"),"")</f>
        <v/>
      </c>
      <c r="G224" s="6">
        <f t="array" ref="G224">IFERROR(VLOOKUP(Visits[[#This Row],[VISIT_ID]],J_A_visits!A:P,COLUMN(J_A_visits!P:P),0),"")</f>
        <v/>
      </c>
      <c r="H224" s="6">
        <f t="array" ref="H224">IFERROR(VLOOKUP(Visits[[#This Row],[VISIT_ID]],J_A_visits!A:Q,COLUMN(J_A_visits!Q:Q),0),"")</f>
        <v/>
      </c>
      <c r="I224" s="30">
        <f t="array" ref="I224">IFERROR(VLOOKUP(Visits[[#This Row],[VISIT_ID]],J_A_visits!$A:$O,COLUMN(J_A_visits!G:G),0),"")</f>
        <v/>
      </c>
      <c r="J224" s="37">
        <f t="array" ref="J224">IFERROR(VLOOKUP(Visits[[#This Row],[VISIT_ID]],J_A_visits!$A:$O,COLUMN(J_A_visits!H:H),0),"")</f>
        <v/>
      </c>
      <c r="K224" s="30">
        <f t="array" ref="K224">IFERROR(VLOOKUP(Visits[[#This Row],[VISIT_ID]],J_A_visits!$A:$O,COLUMN(J_A_visits!I:I),0),"")</f>
        <v/>
      </c>
      <c r="L224" s="37">
        <f t="array" ref="L224">IFERROR(VLOOKUP(Visits[[#This Row],[VISIT_ID]],J_A_visits!$A:$O,COLUMN(J_A_visits!J:J),0),"")</f>
        <v/>
      </c>
      <c r="M224" s="37">
        <f t="array" ref="M224">IFERROR(VLOOKUP(Visits[[#This Row],[VISIT_ID]],J_A_visits!$A:$O,COLUMN(J_A_visits!K:K),0),"")</f>
        <v/>
      </c>
      <c r="N224" s="37">
        <f t="array" ref="N224">IFERROR(VLOOKUP(Visits[[#This Row],[VISIT_ID]],J_A_visits!$A:$O,COLUMN(J_A_visits!L:L),0),"")</f>
        <v/>
      </c>
      <c r="O224" s="37">
        <f t="array" ref="O224">IFERROR(VLOOKUP(Visits[[#This Row],[VISIT_ID]],J_A_visits!$A:$O,COLUMN(J_A_visits!M:M),0),"")</f>
        <v/>
      </c>
      <c r="P224" s="37">
        <f>IFERROR(1-(Visits[[#This Row],[QUOTE_PRICE]]/Visits[[#This Row],[INITIAL_PRICE]]),"")</f>
        <v/>
      </c>
      <c r="Q224" s="36">
        <f t="array" ref="Q224">IFERROR(VLOOKUP(Visits[[#This Row],[VISIT_ID]],J_A_visits!$A:$O,COLUMN(J_A_visits!N:N),0),"")</f>
        <v/>
      </c>
      <c r="R224" s="30">
        <f t="array" ref="R224">IFERROR(VLOOKUP(Visits[[#This Row],[VISIT_ID]],J_A_visits!$A:$O,COLUMN(J_A_visits!N:N),0),"")</f>
        <v/>
      </c>
      <c r="S224" s="30">
        <f>IF(Visits[[#This Row],[VISIT_ID]]="","",COUNTIF(Table3[VISIT_ID],Visits[[#This Row],[VISIT_ID]]))</f>
        <v/>
      </c>
      <c r="T224" s="38">
        <f t="array" ref="T224">IFERROR(TIMEVALUE(MID(VLOOKUP(Visits[[#This Row],[VISIT_ID]],J_A_visits!A:O,COLUMN(J_A_visits!E:E),0),12,8))-(7/24),"")</f>
        <v/>
      </c>
      <c r="U224" s="38">
        <f t="array" ref="U224">IFERROR(
    MOD(TIMEVALUE(MID(VLOOKUP(Visits[[#This Row],[VISIT_ID]],J_A_visits!A:O,COLUMN(J_A_visits!F:F),0),12,8)) - (7/24), 1),
"")</f>
        <v/>
      </c>
      <c r="V224" s="38">
        <f>IF(_xlfn.MINIFS(Table3[CLOCK_IN],Table3[VISIT_ID],Visits[[#This Row],[VISIT_ID]])=0,"",_xlfn.MINIFS(Table3[CLOCK_IN],Table3[VISIT_ID],Visits[[#This Row],[VISIT_ID]]))</f>
        <v/>
      </c>
      <c r="W224" s="38">
        <f>IF(_xlfn.MAXIFS(Table3[CLOCK_OUT],Table3[VISIT_ID],Visits[[#This Row],[VISIT_ID]])=0,"",_xlfn.MAXIFS(Table3[CLOCK_OUT],Table3[VISIT_ID],Visits[[#This Row],[VISIT_ID]]))</f>
        <v/>
      </c>
      <c r="X224" s="20">
        <f>IFERROR((Visits[[#This Row],[SCH_END]]-Visits[[#This Row],[SCH_START]])*24,"")</f>
        <v/>
      </c>
      <c r="Y224" s="20">
        <f>IFERROR((Visits[[#This Row],[ACT_END]]-Visits[[#This Row],[ACT_START]])*24,"")</f>
        <v/>
      </c>
      <c r="Z224" s="37">
        <f>IFERROR(Visits[[#This Row],[INVOICE_PRICE]]*Parameters!$B$2+Parameters!$B$3,"")</f>
        <v/>
      </c>
      <c r="AA224" s="39">
        <f>IFERROR((Parameters!$B$6/Parameters!$C$6)*Visits[[#This Row],[EXP_DURATION]],"")</f>
        <v/>
      </c>
      <c r="AB224" s="39">
        <f>IFERROR((Parameters!$B$6/Parameters!$C$6)*Visits[[#This Row],[ACT_DURATION]],"")</f>
        <v/>
      </c>
      <c r="AC224" s="37">
        <f>IF(Visits[[#This Row],[VISIT_ID]]="","",Parameters!$B$7/Parameters!$C$7)</f>
        <v/>
      </c>
      <c r="AD224" s="38" t="n"/>
      <c r="AE224" s="37">
        <f t="array" ref="AE224">IFERROR(Visits[[#This Row],[EXP_DURATION]]*Table6[Average],"")</f>
        <v/>
      </c>
      <c r="AF224" s="39">
        <f>IFERROR(IF(Visits[[#This Row],[VISIT_ID]]="","",SUMIF(Table3[VISIT_ID],Visits[[#This Row],[VISIT_ID]],Table3[TOTAL_COST])),"")</f>
        <v/>
      </c>
    </row>
    <row r="225">
      <c r="A225" s="30">
        <f>IF(J_A_visits!A225="","",J_A_visits!A225)</f>
        <v/>
      </c>
      <c r="B225" s="30">
        <f t="array" ref="B225">IFERROR(VLOOKUP(Visits[[#This Row],[VISIT_ID]],J_A_visits!A:O,COLUMN(J_A_visits!B:B),0),"")</f>
        <v/>
      </c>
      <c r="C225" s="30">
        <f t="array" ref="C225">IFERROR(VLOOKUP(Visits[[#This Row],[VISIT_ID]],J_A_visits!A:O,COLUMN(J_A_visits!C:C),0),"")</f>
        <v/>
      </c>
      <c r="D225" s="30">
        <f t="array" ref="D225">IFERROR(VLOOKUP(Visits[[#This Row],[VISIT_ID]],J_A_visits!A:O,COLUMN(J_A_visits!D:D),0),"")</f>
        <v/>
      </c>
      <c r="E225" s="6">
        <f t="array" ref="E225">IFERROR(DATEVALUE(LEFT(VLOOKUP(Visits[[#This Row],[VISIT_ID]],J_A_visits!A:O,COLUMN(J_A_visits!E:E),0),10)),"")</f>
        <v/>
      </c>
      <c r="F225" s="6">
        <f>IFERROR(TEXT(Visits[[#This Row],[DATE]],"YYYY-MM"),"")</f>
        <v/>
      </c>
      <c r="G225" s="6">
        <f t="array" ref="G225">IFERROR(VLOOKUP(Visits[[#This Row],[VISIT_ID]],J_A_visits!A:P,COLUMN(J_A_visits!P:P),0),"")</f>
        <v/>
      </c>
      <c r="H225" s="6">
        <f t="array" ref="H225">IFERROR(VLOOKUP(Visits[[#This Row],[VISIT_ID]],J_A_visits!A:Q,COLUMN(J_A_visits!Q:Q),0),"")</f>
        <v/>
      </c>
      <c r="I225" s="30">
        <f t="array" ref="I225">IFERROR(VLOOKUP(Visits[[#This Row],[VISIT_ID]],J_A_visits!$A:$O,COLUMN(J_A_visits!G:G),0),"")</f>
        <v/>
      </c>
      <c r="J225" s="37">
        <f t="array" ref="J225">IFERROR(VLOOKUP(Visits[[#This Row],[VISIT_ID]],J_A_visits!$A:$O,COLUMN(J_A_visits!H:H),0),"")</f>
        <v/>
      </c>
      <c r="K225" s="30">
        <f t="array" ref="K225">IFERROR(VLOOKUP(Visits[[#This Row],[VISIT_ID]],J_A_visits!$A:$O,COLUMN(J_A_visits!I:I),0),"")</f>
        <v/>
      </c>
      <c r="L225" s="37">
        <f t="array" ref="L225">IFERROR(VLOOKUP(Visits[[#This Row],[VISIT_ID]],J_A_visits!$A:$O,COLUMN(J_A_visits!J:J),0),"")</f>
        <v/>
      </c>
      <c r="M225" s="37">
        <f t="array" ref="M225">IFERROR(VLOOKUP(Visits[[#This Row],[VISIT_ID]],J_A_visits!$A:$O,COLUMN(J_A_visits!K:K),0),"")</f>
        <v/>
      </c>
      <c r="N225" s="37">
        <f t="array" ref="N225">IFERROR(VLOOKUP(Visits[[#This Row],[VISIT_ID]],J_A_visits!$A:$O,COLUMN(J_A_visits!L:L),0),"")</f>
        <v/>
      </c>
      <c r="O225" s="37">
        <f t="array" ref="O225">IFERROR(VLOOKUP(Visits[[#This Row],[VISIT_ID]],J_A_visits!$A:$O,COLUMN(J_A_visits!M:M),0),"")</f>
        <v/>
      </c>
      <c r="P225" s="37">
        <f>IFERROR(1-(Visits[[#This Row],[QUOTE_PRICE]]/Visits[[#This Row],[INITIAL_PRICE]]),"")</f>
        <v/>
      </c>
      <c r="Q225" s="36">
        <f t="array" ref="Q225">IFERROR(VLOOKUP(Visits[[#This Row],[VISIT_ID]],J_A_visits!$A:$O,COLUMN(J_A_visits!N:N),0),"")</f>
        <v/>
      </c>
      <c r="R225" s="30">
        <f t="array" ref="R225">IFERROR(VLOOKUP(Visits[[#This Row],[VISIT_ID]],J_A_visits!$A:$O,COLUMN(J_A_visits!N:N),0),"")</f>
        <v/>
      </c>
      <c r="S225" s="30">
        <f>IF(Visits[[#This Row],[VISIT_ID]]="","",COUNTIF(Table3[VISIT_ID],Visits[[#This Row],[VISIT_ID]]))</f>
        <v/>
      </c>
      <c r="T225" s="38">
        <f t="array" ref="T225">IFERROR(TIMEVALUE(MID(VLOOKUP(Visits[[#This Row],[VISIT_ID]],J_A_visits!A:O,COLUMN(J_A_visits!E:E),0),12,8))-(7/24),"")</f>
        <v/>
      </c>
      <c r="U225" s="38">
        <f t="array" ref="U225">IFERROR(
    MOD(TIMEVALUE(MID(VLOOKUP(Visits[[#This Row],[VISIT_ID]],J_A_visits!A:O,COLUMN(J_A_visits!F:F),0),12,8)) - (7/24), 1),
"")</f>
        <v/>
      </c>
      <c r="V225" s="38">
        <f>IF(_xlfn.MINIFS(Table3[CLOCK_IN],Table3[VISIT_ID],Visits[[#This Row],[VISIT_ID]])=0,"",_xlfn.MINIFS(Table3[CLOCK_IN],Table3[VISIT_ID],Visits[[#This Row],[VISIT_ID]]))</f>
        <v/>
      </c>
      <c r="W225" s="38">
        <f>IF(_xlfn.MAXIFS(Table3[CLOCK_OUT],Table3[VISIT_ID],Visits[[#This Row],[VISIT_ID]])=0,"",_xlfn.MAXIFS(Table3[CLOCK_OUT],Table3[VISIT_ID],Visits[[#This Row],[VISIT_ID]]))</f>
        <v/>
      </c>
      <c r="X225" s="20">
        <f>IFERROR((Visits[[#This Row],[SCH_END]]-Visits[[#This Row],[SCH_START]])*24,"")</f>
        <v/>
      </c>
      <c r="Y225" s="20">
        <f>IFERROR((Visits[[#This Row],[ACT_END]]-Visits[[#This Row],[ACT_START]])*24,"")</f>
        <v/>
      </c>
      <c r="Z225" s="37">
        <f>IFERROR(Visits[[#This Row],[INVOICE_PRICE]]*Parameters!$B$2+Parameters!$B$3,"")</f>
        <v/>
      </c>
      <c r="AA225" s="39">
        <f>IFERROR((Parameters!$B$6/Parameters!$C$6)*Visits[[#This Row],[EXP_DURATION]],"")</f>
        <v/>
      </c>
      <c r="AB225" s="39">
        <f>IFERROR((Parameters!$B$6/Parameters!$C$6)*Visits[[#This Row],[ACT_DURATION]],"")</f>
        <v/>
      </c>
      <c r="AC225" s="37">
        <f>IF(Visits[[#This Row],[VISIT_ID]]="","",Parameters!$B$7/Parameters!$C$7)</f>
        <v/>
      </c>
      <c r="AD225" s="38" t="n"/>
      <c r="AE225" s="37">
        <f t="array" ref="AE225">IFERROR(Visits[[#This Row],[EXP_DURATION]]*Table6[Average],"")</f>
        <v/>
      </c>
      <c r="AF225" s="39">
        <f>IFERROR(IF(Visits[[#This Row],[VISIT_ID]]="","",SUMIF(Table3[VISIT_ID],Visits[[#This Row],[VISIT_ID]],Table3[TOTAL_COST])),"")</f>
        <v/>
      </c>
    </row>
    <row r="226">
      <c r="A226" s="30">
        <f>IF(J_A_visits!A226="","",J_A_visits!A226)</f>
        <v/>
      </c>
      <c r="B226" s="30">
        <f t="array" ref="B226">IFERROR(VLOOKUP(Visits[[#This Row],[VISIT_ID]],J_A_visits!A:O,COLUMN(J_A_visits!B:B),0),"")</f>
        <v/>
      </c>
      <c r="C226" s="30">
        <f t="array" ref="C226">IFERROR(VLOOKUP(Visits[[#This Row],[VISIT_ID]],J_A_visits!A:O,COLUMN(J_A_visits!C:C),0),"")</f>
        <v/>
      </c>
      <c r="D226" s="30">
        <f t="array" ref="D226">IFERROR(VLOOKUP(Visits[[#This Row],[VISIT_ID]],J_A_visits!A:O,COLUMN(J_A_visits!D:D),0),"")</f>
        <v/>
      </c>
      <c r="E226" s="6">
        <f t="array" ref="E226">IFERROR(DATEVALUE(LEFT(VLOOKUP(Visits[[#This Row],[VISIT_ID]],J_A_visits!A:O,COLUMN(J_A_visits!E:E),0),10)),"")</f>
        <v/>
      </c>
      <c r="F226" s="6">
        <f>IFERROR(TEXT(Visits[[#This Row],[DATE]],"YYYY-MM"),"")</f>
        <v/>
      </c>
      <c r="G226" s="6">
        <f t="array" ref="G226">IFERROR(VLOOKUP(Visits[[#This Row],[VISIT_ID]],J_A_visits!A:P,COLUMN(J_A_visits!P:P),0),"")</f>
        <v/>
      </c>
      <c r="H226" s="6">
        <f t="array" ref="H226">IFERROR(VLOOKUP(Visits[[#This Row],[VISIT_ID]],J_A_visits!A:Q,COLUMN(J_A_visits!Q:Q),0),"")</f>
        <v/>
      </c>
      <c r="I226" s="30">
        <f t="array" ref="I226">IFERROR(VLOOKUP(Visits[[#This Row],[VISIT_ID]],J_A_visits!$A:$O,COLUMN(J_A_visits!G:G),0),"")</f>
        <v/>
      </c>
      <c r="J226" s="37">
        <f t="array" ref="J226">IFERROR(VLOOKUP(Visits[[#This Row],[VISIT_ID]],J_A_visits!$A:$O,COLUMN(J_A_visits!H:H),0),"")</f>
        <v/>
      </c>
      <c r="K226" s="30">
        <f t="array" ref="K226">IFERROR(VLOOKUP(Visits[[#This Row],[VISIT_ID]],J_A_visits!$A:$O,COLUMN(J_A_visits!I:I),0),"")</f>
        <v/>
      </c>
      <c r="L226" s="37">
        <f t="array" ref="L226">IFERROR(VLOOKUP(Visits[[#This Row],[VISIT_ID]],J_A_visits!$A:$O,COLUMN(J_A_visits!J:J),0),"")</f>
        <v/>
      </c>
      <c r="M226" s="37">
        <f t="array" ref="M226">IFERROR(VLOOKUP(Visits[[#This Row],[VISIT_ID]],J_A_visits!$A:$O,COLUMN(J_A_visits!K:K),0),"")</f>
        <v/>
      </c>
      <c r="N226" s="37">
        <f t="array" ref="N226">IFERROR(VLOOKUP(Visits[[#This Row],[VISIT_ID]],J_A_visits!$A:$O,COLUMN(J_A_visits!L:L),0),"")</f>
        <v/>
      </c>
      <c r="O226" s="37">
        <f t="array" ref="O226">IFERROR(VLOOKUP(Visits[[#This Row],[VISIT_ID]],J_A_visits!$A:$O,COLUMN(J_A_visits!M:M),0),"")</f>
        <v/>
      </c>
      <c r="P226" s="37">
        <f>IFERROR(1-(Visits[[#This Row],[QUOTE_PRICE]]/Visits[[#This Row],[INITIAL_PRICE]]),"")</f>
        <v/>
      </c>
      <c r="Q226" s="36">
        <f t="array" ref="Q226">IFERROR(VLOOKUP(Visits[[#This Row],[VISIT_ID]],J_A_visits!$A:$O,COLUMN(J_A_visits!N:N),0),"")</f>
        <v/>
      </c>
      <c r="R226" s="30">
        <f t="array" ref="R226">IFERROR(VLOOKUP(Visits[[#This Row],[VISIT_ID]],J_A_visits!$A:$O,COLUMN(J_A_visits!N:N),0),"")</f>
        <v/>
      </c>
      <c r="S226" s="30">
        <f>IF(Visits[[#This Row],[VISIT_ID]]="","",COUNTIF(Table3[VISIT_ID],Visits[[#This Row],[VISIT_ID]]))</f>
        <v/>
      </c>
      <c r="T226" s="38">
        <f t="array" ref="T226">IFERROR(TIMEVALUE(MID(VLOOKUP(Visits[[#This Row],[VISIT_ID]],J_A_visits!A:O,COLUMN(J_A_visits!E:E),0),12,8))-(7/24),"")</f>
        <v/>
      </c>
      <c r="U226" s="38">
        <f t="array" ref="U226">IFERROR(
    MOD(TIMEVALUE(MID(VLOOKUP(Visits[[#This Row],[VISIT_ID]],J_A_visits!A:O,COLUMN(J_A_visits!F:F),0),12,8)) - (7/24), 1),
"")</f>
        <v/>
      </c>
      <c r="V226" s="38">
        <f>IF(_xlfn.MINIFS(Table3[CLOCK_IN],Table3[VISIT_ID],Visits[[#This Row],[VISIT_ID]])=0,"",_xlfn.MINIFS(Table3[CLOCK_IN],Table3[VISIT_ID],Visits[[#This Row],[VISIT_ID]]))</f>
        <v/>
      </c>
      <c r="W226" s="38">
        <f>IF(_xlfn.MAXIFS(Table3[CLOCK_OUT],Table3[VISIT_ID],Visits[[#This Row],[VISIT_ID]])=0,"",_xlfn.MAXIFS(Table3[CLOCK_OUT],Table3[VISIT_ID],Visits[[#This Row],[VISIT_ID]]))</f>
        <v/>
      </c>
      <c r="X226" s="20">
        <f>IFERROR((Visits[[#This Row],[SCH_END]]-Visits[[#This Row],[SCH_START]])*24,"")</f>
        <v/>
      </c>
      <c r="Y226" s="20">
        <f>IFERROR((Visits[[#This Row],[ACT_END]]-Visits[[#This Row],[ACT_START]])*24,"")</f>
        <v/>
      </c>
      <c r="Z226" s="37">
        <f>IFERROR(Visits[[#This Row],[INVOICE_PRICE]]*Parameters!$B$2+Parameters!$B$3,"")</f>
        <v/>
      </c>
      <c r="AA226" s="39">
        <f>IFERROR((Parameters!$B$6/Parameters!$C$6)*Visits[[#This Row],[EXP_DURATION]],"")</f>
        <v/>
      </c>
      <c r="AB226" s="39">
        <f>IFERROR((Parameters!$B$6/Parameters!$C$6)*Visits[[#This Row],[ACT_DURATION]],"")</f>
        <v/>
      </c>
      <c r="AC226" s="37">
        <f>IF(Visits[[#This Row],[VISIT_ID]]="","",Parameters!$B$7/Parameters!$C$7)</f>
        <v/>
      </c>
      <c r="AD226" s="38" t="n"/>
      <c r="AE226" s="37">
        <f t="array" ref="AE226">IFERROR(Visits[[#This Row],[EXP_DURATION]]*Table6[Average],"")</f>
        <v/>
      </c>
      <c r="AF226" s="39">
        <f>IFERROR(IF(Visits[[#This Row],[VISIT_ID]]="","",SUMIF(Table3[VISIT_ID],Visits[[#This Row],[VISIT_ID]],Table3[TOTAL_COST])),"")</f>
        <v/>
      </c>
    </row>
    <row r="227">
      <c r="A227" s="30">
        <f>IF(J_A_visits!A227="","",J_A_visits!A227)</f>
        <v/>
      </c>
      <c r="B227" s="30">
        <f t="array" ref="B227">IFERROR(VLOOKUP(Visits[[#This Row],[VISIT_ID]],J_A_visits!A:O,COLUMN(J_A_visits!B:B),0),"")</f>
        <v/>
      </c>
      <c r="C227" s="30">
        <f t="array" ref="C227">IFERROR(VLOOKUP(Visits[[#This Row],[VISIT_ID]],J_A_visits!A:O,COLUMN(J_A_visits!C:C),0),"")</f>
        <v/>
      </c>
      <c r="D227" s="30">
        <f t="array" ref="D227">IFERROR(VLOOKUP(Visits[[#This Row],[VISIT_ID]],J_A_visits!A:O,COLUMN(J_A_visits!D:D),0),"")</f>
        <v/>
      </c>
      <c r="E227" s="6">
        <f t="array" ref="E227">IFERROR(DATEVALUE(LEFT(VLOOKUP(Visits[[#This Row],[VISIT_ID]],J_A_visits!A:O,COLUMN(J_A_visits!E:E),0),10)),"")</f>
        <v/>
      </c>
      <c r="F227" s="6">
        <f>IFERROR(TEXT(Visits[[#This Row],[DATE]],"YYYY-MM"),"")</f>
        <v/>
      </c>
      <c r="G227" s="6">
        <f t="array" ref="G227">IFERROR(VLOOKUP(Visits[[#This Row],[VISIT_ID]],J_A_visits!A:P,COLUMN(J_A_visits!P:P),0),"")</f>
        <v/>
      </c>
      <c r="H227" s="6">
        <f t="array" ref="H227">IFERROR(VLOOKUP(Visits[[#This Row],[VISIT_ID]],J_A_visits!A:Q,COLUMN(J_A_visits!Q:Q),0),"")</f>
        <v/>
      </c>
      <c r="I227" s="30">
        <f t="array" ref="I227">IFERROR(VLOOKUP(Visits[[#This Row],[VISIT_ID]],J_A_visits!$A:$O,COLUMN(J_A_visits!G:G),0),"")</f>
        <v/>
      </c>
      <c r="J227" s="37">
        <f t="array" ref="J227">IFERROR(VLOOKUP(Visits[[#This Row],[VISIT_ID]],J_A_visits!$A:$O,COLUMN(J_A_visits!H:H),0),"")</f>
        <v/>
      </c>
      <c r="K227" s="30">
        <f t="array" ref="K227">IFERROR(VLOOKUP(Visits[[#This Row],[VISIT_ID]],J_A_visits!$A:$O,COLUMN(J_A_visits!I:I),0),"")</f>
        <v/>
      </c>
      <c r="L227" s="37">
        <f t="array" ref="L227">IFERROR(VLOOKUP(Visits[[#This Row],[VISIT_ID]],J_A_visits!$A:$O,COLUMN(J_A_visits!J:J),0),"")</f>
        <v/>
      </c>
      <c r="M227" s="37">
        <f t="array" ref="M227">IFERROR(VLOOKUP(Visits[[#This Row],[VISIT_ID]],J_A_visits!$A:$O,COLUMN(J_A_visits!K:K),0),"")</f>
        <v/>
      </c>
      <c r="N227" s="37">
        <f t="array" ref="N227">IFERROR(VLOOKUP(Visits[[#This Row],[VISIT_ID]],J_A_visits!$A:$O,COLUMN(J_A_visits!L:L),0),"")</f>
        <v/>
      </c>
      <c r="O227" s="37">
        <f t="array" ref="O227">IFERROR(VLOOKUP(Visits[[#This Row],[VISIT_ID]],J_A_visits!$A:$O,COLUMN(J_A_visits!M:M),0),"")</f>
        <v/>
      </c>
      <c r="P227" s="37">
        <f>IFERROR(1-(Visits[[#This Row],[QUOTE_PRICE]]/Visits[[#This Row],[INITIAL_PRICE]]),"")</f>
        <v/>
      </c>
      <c r="Q227" s="36">
        <f t="array" ref="Q227">IFERROR(VLOOKUP(Visits[[#This Row],[VISIT_ID]],J_A_visits!$A:$O,COLUMN(J_A_visits!N:N),0),"")</f>
        <v/>
      </c>
      <c r="R227" s="30">
        <f t="array" ref="R227">IFERROR(VLOOKUP(Visits[[#This Row],[VISIT_ID]],J_A_visits!$A:$O,COLUMN(J_A_visits!N:N),0),"")</f>
        <v/>
      </c>
      <c r="S227" s="30">
        <f>IF(Visits[[#This Row],[VISIT_ID]]="","",COUNTIF(Table3[VISIT_ID],Visits[[#This Row],[VISIT_ID]]))</f>
        <v/>
      </c>
      <c r="T227" s="38">
        <f t="array" ref="T227">IFERROR(TIMEVALUE(MID(VLOOKUP(Visits[[#This Row],[VISIT_ID]],J_A_visits!A:O,COLUMN(J_A_visits!E:E),0),12,8))-(7/24),"")</f>
        <v/>
      </c>
      <c r="U227" s="38">
        <f t="array" ref="U227">IFERROR(
    MOD(TIMEVALUE(MID(VLOOKUP(Visits[[#This Row],[VISIT_ID]],J_A_visits!A:O,COLUMN(J_A_visits!F:F),0),12,8)) - (7/24), 1),
"")</f>
        <v/>
      </c>
      <c r="V227" s="38">
        <f>IF(_xlfn.MINIFS(Table3[CLOCK_IN],Table3[VISIT_ID],Visits[[#This Row],[VISIT_ID]])=0,"",_xlfn.MINIFS(Table3[CLOCK_IN],Table3[VISIT_ID],Visits[[#This Row],[VISIT_ID]]))</f>
        <v/>
      </c>
      <c r="W227" s="38">
        <f>IF(_xlfn.MAXIFS(Table3[CLOCK_OUT],Table3[VISIT_ID],Visits[[#This Row],[VISIT_ID]])=0,"",_xlfn.MAXIFS(Table3[CLOCK_OUT],Table3[VISIT_ID],Visits[[#This Row],[VISIT_ID]]))</f>
        <v/>
      </c>
      <c r="X227" s="20">
        <f>IFERROR((Visits[[#This Row],[SCH_END]]-Visits[[#This Row],[SCH_START]])*24,"")</f>
        <v/>
      </c>
      <c r="Y227" s="20">
        <f>IFERROR((Visits[[#This Row],[ACT_END]]-Visits[[#This Row],[ACT_START]])*24,"")</f>
        <v/>
      </c>
      <c r="Z227" s="37">
        <f>IFERROR(Visits[[#This Row],[INVOICE_PRICE]]*Parameters!$B$2+Parameters!$B$3,"")</f>
        <v/>
      </c>
      <c r="AA227" s="39">
        <f>IFERROR((Parameters!$B$6/Parameters!$C$6)*Visits[[#This Row],[EXP_DURATION]],"")</f>
        <v/>
      </c>
      <c r="AB227" s="39">
        <f>IFERROR((Parameters!$B$6/Parameters!$C$6)*Visits[[#This Row],[ACT_DURATION]],"")</f>
        <v/>
      </c>
      <c r="AC227" s="37">
        <f>IF(Visits[[#This Row],[VISIT_ID]]="","",Parameters!$B$7/Parameters!$C$7)</f>
        <v/>
      </c>
      <c r="AD227" s="38" t="n"/>
      <c r="AE227" s="37">
        <f t="array" ref="AE227">IFERROR(Visits[[#This Row],[EXP_DURATION]]*Table6[Average],"")</f>
        <v/>
      </c>
      <c r="AF227" s="39">
        <f>IFERROR(IF(Visits[[#This Row],[VISIT_ID]]="","",SUMIF(Table3[VISIT_ID],Visits[[#This Row],[VISIT_ID]],Table3[TOTAL_COST])),"")</f>
        <v/>
      </c>
    </row>
    <row r="228">
      <c r="A228" s="30">
        <f>IF(J_A_visits!A228="","",J_A_visits!A228)</f>
        <v/>
      </c>
      <c r="B228" s="30">
        <f t="array" ref="B228">IFERROR(VLOOKUP(Visits[[#This Row],[VISIT_ID]],J_A_visits!A:O,COLUMN(J_A_visits!B:B),0),"")</f>
        <v/>
      </c>
      <c r="C228" s="30">
        <f t="array" ref="C228">IFERROR(VLOOKUP(Visits[[#This Row],[VISIT_ID]],J_A_visits!A:O,COLUMN(J_A_visits!C:C),0),"")</f>
        <v/>
      </c>
      <c r="D228" s="30">
        <f t="array" ref="D228">IFERROR(VLOOKUP(Visits[[#This Row],[VISIT_ID]],J_A_visits!A:O,COLUMN(J_A_visits!D:D),0),"")</f>
        <v/>
      </c>
      <c r="E228" s="6">
        <f t="array" ref="E228">IFERROR(DATEVALUE(LEFT(VLOOKUP(Visits[[#This Row],[VISIT_ID]],J_A_visits!A:O,COLUMN(J_A_visits!E:E),0),10)),"")</f>
        <v/>
      </c>
      <c r="F228" s="6">
        <f>IFERROR(TEXT(Visits[[#This Row],[DATE]],"YYYY-MM"),"")</f>
        <v/>
      </c>
      <c r="G228" s="6">
        <f t="array" ref="G228">IFERROR(VLOOKUP(Visits[[#This Row],[VISIT_ID]],J_A_visits!A:P,COLUMN(J_A_visits!P:P),0),"")</f>
        <v/>
      </c>
      <c r="H228" s="6">
        <f t="array" ref="H228">IFERROR(VLOOKUP(Visits[[#This Row],[VISIT_ID]],J_A_visits!A:Q,COLUMN(J_A_visits!Q:Q),0),"")</f>
        <v/>
      </c>
      <c r="I228" s="30">
        <f t="array" ref="I228">IFERROR(VLOOKUP(Visits[[#This Row],[VISIT_ID]],J_A_visits!$A:$O,COLUMN(J_A_visits!G:G),0),"")</f>
        <v/>
      </c>
      <c r="J228" s="37">
        <f t="array" ref="J228">IFERROR(VLOOKUP(Visits[[#This Row],[VISIT_ID]],J_A_visits!$A:$O,COLUMN(J_A_visits!H:H),0),"")</f>
        <v/>
      </c>
      <c r="K228" s="30">
        <f t="array" ref="K228">IFERROR(VLOOKUP(Visits[[#This Row],[VISIT_ID]],J_A_visits!$A:$O,COLUMN(J_A_visits!I:I),0),"")</f>
        <v/>
      </c>
      <c r="L228" s="37">
        <f t="array" ref="L228">IFERROR(VLOOKUP(Visits[[#This Row],[VISIT_ID]],J_A_visits!$A:$O,COLUMN(J_A_visits!J:J),0),"")</f>
        <v/>
      </c>
      <c r="M228" s="37">
        <f t="array" ref="M228">IFERROR(VLOOKUP(Visits[[#This Row],[VISIT_ID]],J_A_visits!$A:$O,COLUMN(J_A_visits!K:K),0),"")</f>
        <v/>
      </c>
      <c r="N228" s="37">
        <f t="array" ref="N228">IFERROR(VLOOKUP(Visits[[#This Row],[VISIT_ID]],J_A_visits!$A:$O,COLUMN(J_A_visits!L:L),0),"")</f>
        <v/>
      </c>
      <c r="O228" s="37">
        <f t="array" ref="O228">IFERROR(VLOOKUP(Visits[[#This Row],[VISIT_ID]],J_A_visits!$A:$O,COLUMN(J_A_visits!M:M),0),"")</f>
        <v/>
      </c>
      <c r="P228" s="37">
        <f>IFERROR(1-(Visits[[#This Row],[QUOTE_PRICE]]/Visits[[#This Row],[INITIAL_PRICE]]),"")</f>
        <v/>
      </c>
      <c r="Q228" s="36">
        <f t="array" ref="Q228">IFERROR(VLOOKUP(Visits[[#This Row],[VISIT_ID]],J_A_visits!$A:$O,COLUMN(J_A_visits!N:N),0),"")</f>
        <v/>
      </c>
      <c r="R228" s="30">
        <f t="array" ref="R228">IFERROR(VLOOKUP(Visits[[#This Row],[VISIT_ID]],J_A_visits!$A:$O,COLUMN(J_A_visits!N:N),0),"")</f>
        <v/>
      </c>
      <c r="S228" s="30">
        <f>IF(Visits[[#This Row],[VISIT_ID]]="","",COUNTIF(Table3[VISIT_ID],Visits[[#This Row],[VISIT_ID]]))</f>
        <v/>
      </c>
      <c r="T228" s="38">
        <f t="array" ref="T228">IFERROR(TIMEVALUE(MID(VLOOKUP(Visits[[#This Row],[VISIT_ID]],J_A_visits!A:O,COLUMN(J_A_visits!E:E),0),12,8))-(7/24),"")</f>
        <v/>
      </c>
      <c r="U228" s="38">
        <f t="array" ref="U228">IFERROR(
    MOD(TIMEVALUE(MID(VLOOKUP(Visits[[#This Row],[VISIT_ID]],J_A_visits!A:O,COLUMN(J_A_visits!F:F),0),12,8)) - (7/24), 1),
"")</f>
        <v/>
      </c>
      <c r="V228" s="38">
        <f>IF(_xlfn.MINIFS(Table3[CLOCK_IN],Table3[VISIT_ID],Visits[[#This Row],[VISIT_ID]])=0,"",_xlfn.MINIFS(Table3[CLOCK_IN],Table3[VISIT_ID],Visits[[#This Row],[VISIT_ID]]))</f>
        <v/>
      </c>
      <c r="W228" s="38">
        <f>IF(_xlfn.MAXIFS(Table3[CLOCK_OUT],Table3[VISIT_ID],Visits[[#This Row],[VISIT_ID]])=0,"",_xlfn.MAXIFS(Table3[CLOCK_OUT],Table3[VISIT_ID],Visits[[#This Row],[VISIT_ID]]))</f>
        <v/>
      </c>
      <c r="X228" s="20">
        <f>IFERROR((Visits[[#This Row],[SCH_END]]-Visits[[#This Row],[SCH_START]])*24,"")</f>
        <v/>
      </c>
      <c r="Y228" s="20">
        <f>IFERROR((Visits[[#This Row],[ACT_END]]-Visits[[#This Row],[ACT_START]])*24,"")</f>
        <v/>
      </c>
      <c r="Z228" s="37">
        <f>IFERROR(Visits[[#This Row],[INVOICE_PRICE]]*Parameters!$B$2+Parameters!$B$3,"")</f>
        <v/>
      </c>
      <c r="AA228" s="39">
        <f>IFERROR((Parameters!$B$6/Parameters!$C$6)*Visits[[#This Row],[EXP_DURATION]],"")</f>
        <v/>
      </c>
      <c r="AB228" s="39">
        <f>IFERROR((Parameters!$B$6/Parameters!$C$6)*Visits[[#This Row],[ACT_DURATION]],"")</f>
        <v/>
      </c>
      <c r="AC228" s="37">
        <f>IF(Visits[[#This Row],[VISIT_ID]]="","",Parameters!$B$7/Parameters!$C$7)</f>
        <v/>
      </c>
      <c r="AD228" s="38" t="n"/>
      <c r="AE228" s="37">
        <f t="array" ref="AE228">IFERROR(Visits[[#This Row],[EXP_DURATION]]*Table6[Average],"")</f>
        <v/>
      </c>
      <c r="AF228" s="39">
        <f>IFERROR(IF(Visits[[#This Row],[VISIT_ID]]="","",SUMIF(Table3[VISIT_ID],Visits[[#This Row],[VISIT_ID]],Table3[TOTAL_COST])),"")</f>
        <v/>
      </c>
    </row>
    <row r="229">
      <c r="A229" s="30">
        <f>IF(J_A_visits!A229="","",J_A_visits!A229)</f>
        <v/>
      </c>
      <c r="B229" s="30">
        <f t="array" ref="B229">IFERROR(VLOOKUP(Visits[[#This Row],[VISIT_ID]],J_A_visits!A:O,COLUMN(J_A_visits!B:B),0),"")</f>
        <v/>
      </c>
      <c r="C229" s="30">
        <f t="array" ref="C229">IFERROR(VLOOKUP(Visits[[#This Row],[VISIT_ID]],J_A_visits!A:O,COLUMN(J_A_visits!C:C),0),"")</f>
        <v/>
      </c>
      <c r="D229" s="30">
        <f t="array" ref="D229">IFERROR(VLOOKUP(Visits[[#This Row],[VISIT_ID]],J_A_visits!A:O,COLUMN(J_A_visits!D:D),0),"")</f>
        <v/>
      </c>
      <c r="E229" s="6">
        <f t="array" ref="E229">IFERROR(DATEVALUE(LEFT(VLOOKUP(Visits[[#This Row],[VISIT_ID]],J_A_visits!A:O,COLUMN(J_A_visits!E:E),0),10)),"")</f>
        <v/>
      </c>
      <c r="F229" s="6">
        <f>IFERROR(TEXT(Visits[[#This Row],[DATE]],"YYYY-MM"),"")</f>
        <v/>
      </c>
      <c r="G229" s="6">
        <f t="array" ref="G229">IFERROR(VLOOKUP(Visits[[#This Row],[VISIT_ID]],J_A_visits!A:P,COLUMN(J_A_visits!P:P),0),"")</f>
        <v/>
      </c>
      <c r="H229" s="6">
        <f t="array" ref="H229">IFERROR(VLOOKUP(Visits[[#This Row],[VISIT_ID]],J_A_visits!A:Q,COLUMN(J_A_visits!Q:Q),0),"")</f>
        <v/>
      </c>
      <c r="I229" s="30">
        <f t="array" ref="I229">IFERROR(VLOOKUP(Visits[[#This Row],[VISIT_ID]],J_A_visits!$A:$O,COLUMN(J_A_visits!G:G),0),"")</f>
        <v/>
      </c>
      <c r="J229" s="37">
        <f t="array" ref="J229">IFERROR(VLOOKUP(Visits[[#This Row],[VISIT_ID]],J_A_visits!$A:$O,COLUMN(J_A_visits!H:H),0),"")</f>
        <v/>
      </c>
      <c r="K229" s="30">
        <f t="array" ref="K229">IFERROR(VLOOKUP(Visits[[#This Row],[VISIT_ID]],J_A_visits!$A:$O,COLUMN(J_A_visits!I:I),0),"")</f>
        <v/>
      </c>
      <c r="L229" s="37">
        <f t="array" ref="L229">IFERROR(VLOOKUP(Visits[[#This Row],[VISIT_ID]],J_A_visits!$A:$O,COLUMN(J_A_visits!J:J),0),"")</f>
        <v/>
      </c>
      <c r="M229" s="37">
        <f t="array" ref="M229">IFERROR(VLOOKUP(Visits[[#This Row],[VISIT_ID]],J_A_visits!$A:$O,COLUMN(J_A_visits!K:K),0),"")</f>
        <v/>
      </c>
      <c r="N229" s="37">
        <f t="array" ref="N229">IFERROR(VLOOKUP(Visits[[#This Row],[VISIT_ID]],J_A_visits!$A:$O,COLUMN(J_A_visits!L:L),0),"")</f>
        <v/>
      </c>
      <c r="O229" s="37">
        <f t="array" ref="O229">IFERROR(VLOOKUP(Visits[[#This Row],[VISIT_ID]],J_A_visits!$A:$O,COLUMN(J_A_visits!M:M),0),"")</f>
        <v/>
      </c>
      <c r="P229" s="37">
        <f>IFERROR(1-(Visits[[#This Row],[QUOTE_PRICE]]/Visits[[#This Row],[INITIAL_PRICE]]),"")</f>
        <v/>
      </c>
      <c r="Q229" s="36">
        <f t="array" ref="Q229">IFERROR(VLOOKUP(Visits[[#This Row],[VISIT_ID]],J_A_visits!$A:$O,COLUMN(J_A_visits!N:N),0),"")</f>
        <v/>
      </c>
      <c r="R229" s="30">
        <f t="array" ref="R229">IFERROR(VLOOKUP(Visits[[#This Row],[VISIT_ID]],J_A_visits!$A:$O,COLUMN(J_A_visits!N:N),0),"")</f>
        <v/>
      </c>
      <c r="S229" s="30">
        <f>IF(Visits[[#This Row],[VISIT_ID]]="","",COUNTIF(Table3[VISIT_ID],Visits[[#This Row],[VISIT_ID]]))</f>
        <v/>
      </c>
      <c r="T229" s="38">
        <f t="array" ref="T229">IFERROR(TIMEVALUE(MID(VLOOKUP(Visits[[#This Row],[VISIT_ID]],J_A_visits!A:O,COLUMN(J_A_visits!E:E),0),12,8))-(7/24),"")</f>
        <v/>
      </c>
      <c r="U229" s="38">
        <f t="array" ref="U229">IFERROR(
    MOD(TIMEVALUE(MID(VLOOKUP(Visits[[#This Row],[VISIT_ID]],J_A_visits!A:O,COLUMN(J_A_visits!F:F),0),12,8)) - (7/24), 1),
"")</f>
        <v/>
      </c>
      <c r="V229" s="38">
        <f>IF(_xlfn.MINIFS(Table3[CLOCK_IN],Table3[VISIT_ID],Visits[[#This Row],[VISIT_ID]])=0,"",_xlfn.MINIFS(Table3[CLOCK_IN],Table3[VISIT_ID],Visits[[#This Row],[VISIT_ID]]))</f>
        <v/>
      </c>
      <c r="W229" s="38">
        <f>IF(_xlfn.MAXIFS(Table3[CLOCK_OUT],Table3[VISIT_ID],Visits[[#This Row],[VISIT_ID]])=0,"",_xlfn.MAXIFS(Table3[CLOCK_OUT],Table3[VISIT_ID],Visits[[#This Row],[VISIT_ID]]))</f>
        <v/>
      </c>
      <c r="X229" s="20">
        <f>IFERROR((Visits[[#This Row],[SCH_END]]-Visits[[#This Row],[SCH_START]])*24,"")</f>
        <v/>
      </c>
      <c r="Y229" s="20">
        <f>IFERROR((Visits[[#This Row],[ACT_END]]-Visits[[#This Row],[ACT_START]])*24,"")</f>
        <v/>
      </c>
      <c r="Z229" s="37">
        <f>IFERROR(Visits[[#This Row],[INVOICE_PRICE]]*Parameters!$B$2+Parameters!$B$3,"")</f>
        <v/>
      </c>
      <c r="AA229" s="39">
        <f>IFERROR((Parameters!$B$6/Parameters!$C$6)*Visits[[#This Row],[EXP_DURATION]],"")</f>
        <v/>
      </c>
      <c r="AB229" s="39">
        <f>IFERROR((Parameters!$B$6/Parameters!$C$6)*Visits[[#This Row],[ACT_DURATION]],"")</f>
        <v/>
      </c>
      <c r="AC229" s="37">
        <f>IF(Visits[[#This Row],[VISIT_ID]]="","",Parameters!$B$7/Parameters!$C$7)</f>
        <v/>
      </c>
      <c r="AD229" s="38" t="n"/>
      <c r="AE229" s="37">
        <f t="array" ref="AE229">IFERROR(Visits[[#This Row],[EXP_DURATION]]*Table6[Average],"")</f>
        <v/>
      </c>
      <c r="AF229" s="39">
        <f>IFERROR(IF(Visits[[#This Row],[VISIT_ID]]="","",SUMIF(Table3[VISIT_ID],Visits[[#This Row],[VISIT_ID]],Table3[TOTAL_COST])),"")</f>
        <v/>
      </c>
    </row>
    <row r="230">
      <c r="A230" s="30">
        <f>IF(J_A_visits!A230="","",J_A_visits!A230)</f>
        <v/>
      </c>
      <c r="B230" s="30">
        <f t="array" ref="B230">IFERROR(VLOOKUP(Visits[[#This Row],[VISIT_ID]],J_A_visits!A:O,COLUMN(J_A_visits!B:B),0),"")</f>
        <v/>
      </c>
      <c r="C230" s="30">
        <f t="array" ref="C230">IFERROR(VLOOKUP(Visits[[#This Row],[VISIT_ID]],J_A_visits!A:O,COLUMN(J_A_visits!C:C),0),"")</f>
        <v/>
      </c>
      <c r="D230" s="30">
        <f t="array" ref="D230">IFERROR(VLOOKUP(Visits[[#This Row],[VISIT_ID]],J_A_visits!A:O,COLUMN(J_A_visits!D:D),0),"")</f>
        <v/>
      </c>
      <c r="E230" s="6">
        <f t="array" ref="E230">IFERROR(DATEVALUE(LEFT(VLOOKUP(Visits[[#This Row],[VISIT_ID]],J_A_visits!A:O,COLUMN(J_A_visits!E:E),0),10)),"")</f>
        <v/>
      </c>
      <c r="F230" s="6">
        <f>IFERROR(TEXT(Visits[[#This Row],[DATE]],"YYYY-MM"),"")</f>
        <v/>
      </c>
      <c r="G230" s="6">
        <f t="array" ref="G230">IFERROR(VLOOKUP(Visits[[#This Row],[VISIT_ID]],J_A_visits!A:P,COLUMN(J_A_visits!P:P),0),"")</f>
        <v/>
      </c>
      <c r="H230" s="6">
        <f t="array" ref="H230">IFERROR(VLOOKUP(Visits[[#This Row],[VISIT_ID]],J_A_visits!A:Q,COLUMN(J_A_visits!Q:Q),0),"")</f>
        <v/>
      </c>
      <c r="I230" s="30">
        <f t="array" ref="I230">IFERROR(VLOOKUP(Visits[[#This Row],[VISIT_ID]],J_A_visits!$A:$O,COLUMN(J_A_visits!G:G),0),"")</f>
        <v/>
      </c>
      <c r="J230" s="37">
        <f t="array" ref="J230">IFERROR(VLOOKUP(Visits[[#This Row],[VISIT_ID]],J_A_visits!$A:$O,COLUMN(J_A_visits!H:H),0),"")</f>
        <v/>
      </c>
      <c r="K230" s="30">
        <f t="array" ref="K230">IFERROR(VLOOKUP(Visits[[#This Row],[VISIT_ID]],J_A_visits!$A:$O,COLUMN(J_A_visits!I:I),0),"")</f>
        <v/>
      </c>
      <c r="L230" s="37">
        <f t="array" ref="L230">IFERROR(VLOOKUP(Visits[[#This Row],[VISIT_ID]],J_A_visits!$A:$O,COLUMN(J_A_visits!J:J),0),"")</f>
        <v/>
      </c>
      <c r="M230" s="37">
        <f t="array" ref="M230">IFERROR(VLOOKUP(Visits[[#This Row],[VISIT_ID]],J_A_visits!$A:$O,COLUMN(J_A_visits!K:K),0),"")</f>
        <v/>
      </c>
      <c r="N230" s="37">
        <f t="array" ref="N230">IFERROR(VLOOKUP(Visits[[#This Row],[VISIT_ID]],J_A_visits!$A:$O,COLUMN(J_A_visits!L:L),0),"")</f>
        <v/>
      </c>
      <c r="O230" s="37">
        <f t="array" ref="O230">IFERROR(VLOOKUP(Visits[[#This Row],[VISIT_ID]],J_A_visits!$A:$O,COLUMN(J_A_visits!M:M),0),"")</f>
        <v/>
      </c>
      <c r="P230" s="37">
        <f>IFERROR(1-(Visits[[#This Row],[QUOTE_PRICE]]/Visits[[#This Row],[INITIAL_PRICE]]),"")</f>
        <v/>
      </c>
      <c r="Q230" s="36">
        <f t="array" ref="Q230">IFERROR(VLOOKUP(Visits[[#This Row],[VISIT_ID]],J_A_visits!$A:$O,COLUMN(J_A_visits!N:N),0),"")</f>
        <v/>
      </c>
      <c r="R230" s="30">
        <f t="array" ref="R230">IFERROR(VLOOKUP(Visits[[#This Row],[VISIT_ID]],J_A_visits!$A:$O,COLUMN(J_A_visits!N:N),0),"")</f>
        <v/>
      </c>
      <c r="S230" s="30">
        <f>IF(Visits[[#This Row],[VISIT_ID]]="","",COUNTIF(Table3[VISIT_ID],Visits[[#This Row],[VISIT_ID]]))</f>
        <v/>
      </c>
      <c r="T230" s="38">
        <f t="array" ref="T230">IFERROR(TIMEVALUE(MID(VLOOKUP(Visits[[#This Row],[VISIT_ID]],J_A_visits!A:O,COLUMN(J_A_visits!E:E),0),12,8))-(7/24),"")</f>
        <v/>
      </c>
      <c r="U230" s="38">
        <f t="array" ref="U230">IFERROR(
    MOD(TIMEVALUE(MID(VLOOKUP(Visits[[#This Row],[VISIT_ID]],J_A_visits!A:O,COLUMN(J_A_visits!F:F),0),12,8)) - (7/24), 1),
"")</f>
        <v/>
      </c>
      <c r="V230" s="38">
        <f>IF(_xlfn.MINIFS(Table3[CLOCK_IN],Table3[VISIT_ID],Visits[[#This Row],[VISIT_ID]])=0,"",_xlfn.MINIFS(Table3[CLOCK_IN],Table3[VISIT_ID],Visits[[#This Row],[VISIT_ID]]))</f>
        <v/>
      </c>
      <c r="W230" s="38">
        <f>IF(_xlfn.MAXIFS(Table3[CLOCK_OUT],Table3[VISIT_ID],Visits[[#This Row],[VISIT_ID]])=0,"",_xlfn.MAXIFS(Table3[CLOCK_OUT],Table3[VISIT_ID],Visits[[#This Row],[VISIT_ID]]))</f>
        <v/>
      </c>
      <c r="X230" s="20">
        <f>IFERROR((Visits[[#This Row],[SCH_END]]-Visits[[#This Row],[SCH_START]])*24,"")</f>
        <v/>
      </c>
      <c r="Y230" s="20">
        <f>IFERROR((Visits[[#This Row],[ACT_END]]-Visits[[#This Row],[ACT_START]])*24,"")</f>
        <v/>
      </c>
      <c r="Z230" s="37">
        <f>IFERROR(Visits[[#This Row],[INVOICE_PRICE]]*Parameters!$B$2+Parameters!$B$3,"")</f>
        <v/>
      </c>
      <c r="AA230" s="39">
        <f>IFERROR((Parameters!$B$6/Parameters!$C$6)*Visits[[#This Row],[EXP_DURATION]],"")</f>
        <v/>
      </c>
      <c r="AB230" s="39">
        <f>IFERROR((Parameters!$B$6/Parameters!$C$6)*Visits[[#This Row],[ACT_DURATION]],"")</f>
        <v/>
      </c>
      <c r="AC230" s="37">
        <f>IF(Visits[[#This Row],[VISIT_ID]]="","",Parameters!$B$7/Parameters!$C$7)</f>
        <v/>
      </c>
      <c r="AD230" s="38" t="n"/>
      <c r="AE230" s="37">
        <f t="array" ref="AE230">IFERROR(Visits[[#This Row],[EXP_DURATION]]*Table6[Average],"")</f>
        <v/>
      </c>
      <c r="AF230" s="39">
        <f>IFERROR(IF(Visits[[#This Row],[VISIT_ID]]="","",SUMIF(Table3[VISIT_ID],Visits[[#This Row],[VISIT_ID]],Table3[TOTAL_COST])),"")</f>
        <v/>
      </c>
    </row>
    <row r="231">
      <c r="A231" s="30">
        <f>IF(J_A_visits!A231="","",J_A_visits!A231)</f>
        <v/>
      </c>
      <c r="B231" s="30">
        <f t="array" ref="B231">IFERROR(VLOOKUP(Visits[[#This Row],[VISIT_ID]],J_A_visits!A:O,COLUMN(J_A_visits!B:B),0),"")</f>
        <v/>
      </c>
      <c r="C231" s="30">
        <f t="array" ref="C231">IFERROR(VLOOKUP(Visits[[#This Row],[VISIT_ID]],J_A_visits!A:O,COLUMN(J_A_visits!C:C),0),"")</f>
        <v/>
      </c>
      <c r="D231" s="30">
        <f t="array" ref="D231">IFERROR(VLOOKUP(Visits[[#This Row],[VISIT_ID]],J_A_visits!A:O,COLUMN(J_A_visits!D:D),0),"")</f>
        <v/>
      </c>
      <c r="E231" s="6">
        <f t="array" ref="E231">IFERROR(DATEVALUE(LEFT(VLOOKUP(Visits[[#This Row],[VISIT_ID]],J_A_visits!A:O,COLUMN(J_A_visits!E:E),0),10)),"")</f>
        <v/>
      </c>
      <c r="F231" s="6">
        <f>IFERROR(TEXT(Visits[[#This Row],[DATE]],"YYYY-MM"),"")</f>
        <v/>
      </c>
      <c r="G231" s="6">
        <f t="array" ref="G231">IFERROR(VLOOKUP(Visits[[#This Row],[VISIT_ID]],J_A_visits!A:P,COLUMN(J_A_visits!P:P),0),"")</f>
        <v/>
      </c>
      <c r="H231" s="6">
        <f t="array" ref="H231">IFERROR(VLOOKUP(Visits[[#This Row],[VISIT_ID]],J_A_visits!A:Q,COLUMN(J_A_visits!Q:Q),0),"")</f>
        <v/>
      </c>
      <c r="I231" s="30">
        <f t="array" ref="I231">IFERROR(VLOOKUP(Visits[[#This Row],[VISIT_ID]],J_A_visits!$A:$O,COLUMN(J_A_visits!G:G),0),"")</f>
        <v/>
      </c>
      <c r="J231" s="37">
        <f t="array" ref="J231">IFERROR(VLOOKUP(Visits[[#This Row],[VISIT_ID]],J_A_visits!$A:$O,COLUMN(J_A_visits!H:H),0),"")</f>
        <v/>
      </c>
      <c r="K231" s="30">
        <f t="array" ref="K231">IFERROR(VLOOKUP(Visits[[#This Row],[VISIT_ID]],J_A_visits!$A:$O,COLUMN(J_A_visits!I:I),0),"")</f>
        <v/>
      </c>
      <c r="L231" s="37">
        <f t="array" ref="L231">IFERROR(VLOOKUP(Visits[[#This Row],[VISIT_ID]],J_A_visits!$A:$O,COLUMN(J_A_visits!J:J),0),"")</f>
        <v/>
      </c>
      <c r="M231" s="37">
        <f t="array" ref="M231">IFERROR(VLOOKUP(Visits[[#This Row],[VISIT_ID]],J_A_visits!$A:$O,COLUMN(J_A_visits!K:K),0),"")</f>
        <v/>
      </c>
      <c r="N231" s="37">
        <f t="array" ref="N231">IFERROR(VLOOKUP(Visits[[#This Row],[VISIT_ID]],J_A_visits!$A:$O,COLUMN(J_A_visits!L:L),0),"")</f>
        <v/>
      </c>
      <c r="O231" s="37">
        <f t="array" ref="O231">IFERROR(VLOOKUP(Visits[[#This Row],[VISIT_ID]],J_A_visits!$A:$O,COLUMN(J_A_visits!M:M),0),"")</f>
        <v/>
      </c>
      <c r="P231" s="37">
        <f>IFERROR(1-(Visits[[#This Row],[QUOTE_PRICE]]/Visits[[#This Row],[INITIAL_PRICE]]),"")</f>
        <v/>
      </c>
      <c r="Q231" s="36">
        <f t="array" ref="Q231">IFERROR(VLOOKUP(Visits[[#This Row],[VISIT_ID]],J_A_visits!$A:$O,COLUMN(J_A_visits!N:N),0),"")</f>
        <v/>
      </c>
      <c r="R231" s="30">
        <f t="array" ref="R231">IFERROR(VLOOKUP(Visits[[#This Row],[VISIT_ID]],J_A_visits!$A:$O,COLUMN(J_A_visits!N:N),0),"")</f>
        <v/>
      </c>
      <c r="S231" s="30">
        <f>IF(Visits[[#This Row],[VISIT_ID]]="","",COUNTIF(Table3[VISIT_ID],Visits[[#This Row],[VISIT_ID]]))</f>
        <v/>
      </c>
      <c r="T231" s="38">
        <f t="array" ref="T231">IFERROR(TIMEVALUE(MID(VLOOKUP(Visits[[#This Row],[VISIT_ID]],J_A_visits!A:O,COLUMN(J_A_visits!E:E),0),12,8))-(7/24),"")</f>
        <v/>
      </c>
      <c r="U231" s="38">
        <f t="array" ref="U231">IFERROR(
    MOD(TIMEVALUE(MID(VLOOKUP(Visits[[#This Row],[VISIT_ID]],J_A_visits!A:O,COLUMN(J_A_visits!F:F),0),12,8)) - (7/24), 1),
"")</f>
        <v/>
      </c>
      <c r="V231" s="38">
        <f>IF(_xlfn.MINIFS(Table3[CLOCK_IN],Table3[VISIT_ID],Visits[[#This Row],[VISIT_ID]])=0,"",_xlfn.MINIFS(Table3[CLOCK_IN],Table3[VISIT_ID],Visits[[#This Row],[VISIT_ID]]))</f>
        <v/>
      </c>
      <c r="W231" s="38">
        <f>IF(_xlfn.MAXIFS(Table3[CLOCK_OUT],Table3[VISIT_ID],Visits[[#This Row],[VISIT_ID]])=0,"",_xlfn.MAXIFS(Table3[CLOCK_OUT],Table3[VISIT_ID],Visits[[#This Row],[VISIT_ID]]))</f>
        <v/>
      </c>
      <c r="X231" s="20">
        <f>IFERROR((Visits[[#This Row],[SCH_END]]-Visits[[#This Row],[SCH_START]])*24,"")</f>
        <v/>
      </c>
      <c r="Y231" s="20">
        <f>IFERROR((Visits[[#This Row],[ACT_END]]-Visits[[#This Row],[ACT_START]])*24,"")</f>
        <v/>
      </c>
      <c r="Z231" s="37">
        <f>IFERROR(Visits[[#This Row],[INVOICE_PRICE]]*Parameters!$B$2+Parameters!$B$3,"")</f>
        <v/>
      </c>
      <c r="AA231" s="39">
        <f>IFERROR((Parameters!$B$6/Parameters!$C$6)*Visits[[#This Row],[EXP_DURATION]],"")</f>
        <v/>
      </c>
      <c r="AB231" s="39">
        <f>IFERROR((Parameters!$B$6/Parameters!$C$6)*Visits[[#This Row],[ACT_DURATION]],"")</f>
        <v/>
      </c>
      <c r="AC231" s="37">
        <f>IF(Visits[[#This Row],[VISIT_ID]]="","",Parameters!$B$7/Parameters!$C$7)</f>
        <v/>
      </c>
      <c r="AD231" s="38" t="n"/>
      <c r="AE231" s="37">
        <f t="array" ref="AE231">IFERROR(Visits[[#This Row],[EXP_DURATION]]*Table6[Average],"")</f>
        <v/>
      </c>
      <c r="AF231" s="39">
        <f>IFERROR(IF(Visits[[#This Row],[VISIT_ID]]="","",SUMIF(Table3[VISIT_ID],Visits[[#This Row],[VISIT_ID]],Table3[TOTAL_COST])),"")</f>
        <v/>
      </c>
    </row>
    <row r="232">
      <c r="A232" s="30">
        <f>IF(J_A_visits!A232="","",J_A_visits!A232)</f>
        <v/>
      </c>
      <c r="B232" s="30">
        <f t="array" ref="B232">IFERROR(VLOOKUP(Visits[[#This Row],[VISIT_ID]],J_A_visits!A:O,COLUMN(J_A_visits!B:B),0),"")</f>
        <v/>
      </c>
      <c r="C232" s="30">
        <f t="array" ref="C232">IFERROR(VLOOKUP(Visits[[#This Row],[VISIT_ID]],J_A_visits!A:O,COLUMN(J_A_visits!C:C),0),"")</f>
        <v/>
      </c>
      <c r="D232" s="30">
        <f t="array" ref="D232">IFERROR(VLOOKUP(Visits[[#This Row],[VISIT_ID]],J_A_visits!A:O,COLUMN(J_A_visits!D:D),0),"")</f>
        <v/>
      </c>
      <c r="E232" s="6">
        <f t="array" ref="E232">IFERROR(DATEVALUE(LEFT(VLOOKUP(Visits[[#This Row],[VISIT_ID]],J_A_visits!A:O,COLUMN(J_A_visits!E:E),0),10)),"")</f>
        <v/>
      </c>
      <c r="F232" s="6">
        <f>IFERROR(TEXT(Visits[[#This Row],[DATE]],"YYYY-MM"),"")</f>
        <v/>
      </c>
      <c r="G232" s="6">
        <f t="array" ref="G232">IFERROR(VLOOKUP(Visits[[#This Row],[VISIT_ID]],J_A_visits!A:P,COLUMN(J_A_visits!P:P),0),"")</f>
        <v/>
      </c>
      <c r="H232" s="6">
        <f t="array" ref="H232">IFERROR(VLOOKUP(Visits[[#This Row],[VISIT_ID]],J_A_visits!A:Q,COLUMN(J_A_visits!Q:Q),0),"")</f>
        <v/>
      </c>
      <c r="I232" s="30">
        <f t="array" ref="I232">IFERROR(VLOOKUP(Visits[[#This Row],[VISIT_ID]],J_A_visits!$A:$O,COLUMN(J_A_visits!G:G),0),"")</f>
        <v/>
      </c>
      <c r="J232" s="37">
        <f t="array" ref="J232">IFERROR(VLOOKUP(Visits[[#This Row],[VISIT_ID]],J_A_visits!$A:$O,COLUMN(J_A_visits!H:H),0),"")</f>
        <v/>
      </c>
      <c r="K232" s="30">
        <f t="array" ref="K232">IFERROR(VLOOKUP(Visits[[#This Row],[VISIT_ID]],J_A_visits!$A:$O,COLUMN(J_A_visits!I:I),0),"")</f>
        <v/>
      </c>
      <c r="L232" s="37">
        <f t="array" ref="L232">IFERROR(VLOOKUP(Visits[[#This Row],[VISIT_ID]],J_A_visits!$A:$O,COLUMN(J_A_visits!J:J),0),"")</f>
        <v/>
      </c>
      <c r="M232" s="37">
        <f t="array" ref="M232">IFERROR(VLOOKUP(Visits[[#This Row],[VISIT_ID]],J_A_visits!$A:$O,COLUMN(J_A_visits!K:K),0),"")</f>
        <v/>
      </c>
      <c r="N232" s="37">
        <f t="array" ref="N232">IFERROR(VLOOKUP(Visits[[#This Row],[VISIT_ID]],J_A_visits!$A:$O,COLUMN(J_A_visits!L:L),0),"")</f>
        <v/>
      </c>
      <c r="O232" s="37">
        <f t="array" ref="O232">IFERROR(VLOOKUP(Visits[[#This Row],[VISIT_ID]],J_A_visits!$A:$O,COLUMN(J_A_visits!M:M),0),"")</f>
        <v/>
      </c>
      <c r="P232" s="37">
        <f>IFERROR(1-(Visits[[#This Row],[QUOTE_PRICE]]/Visits[[#This Row],[INITIAL_PRICE]]),"")</f>
        <v/>
      </c>
      <c r="Q232" s="36">
        <f t="array" ref="Q232">IFERROR(VLOOKUP(Visits[[#This Row],[VISIT_ID]],J_A_visits!$A:$O,COLUMN(J_A_visits!N:N),0),"")</f>
        <v/>
      </c>
      <c r="R232" s="30">
        <f t="array" ref="R232">IFERROR(VLOOKUP(Visits[[#This Row],[VISIT_ID]],J_A_visits!$A:$O,COLUMN(J_A_visits!N:N),0),"")</f>
        <v/>
      </c>
      <c r="S232" s="30">
        <f>IF(Visits[[#This Row],[VISIT_ID]]="","",COUNTIF(Table3[VISIT_ID],Visits[[#This Row],[VISIT_ID]]))</f>
        <v/>
      </c>
      <c r="T232" s="38">
        <f t="array" ref="T232">IFERROR(TIMEVALUE(MID(VLOOKUP(Visits[[#This Row],[VISIT_ID]],J_A_visits!A:O,COLUMN(J_A_visits!E:E),0),12,8))-(7/24),"")</f>
        <v/>
      </c>
      <c r="U232" s="38">
        <f t="array" ref="U232">IFERROR(
    MOD(TIMEVALUE(MID(VLOOKUP(Visits[[#This Row],[VISIT_ID]],J_A_visits!A:O,COLUMN(J_A_visits!F:F),0),12,8)) - (7/24), 1),
"")</f>
        <v/>
      </c>
      <c r="V232" s="38">
        <f>IF(_xlfn.MINIFS(Table3[CLOCK_IN],Table3[VISIT_ID],Visits[[#This Row],[VISIT_ID]])=0,"",_xlfn.MINIFS(Table3[CLOCK_IN],Table3[VISIT_ID],Visits[[#This Row],[VISIT_ID]]))</f>
        <v/>
      </c>
      <c r="W232" s="38">
        <f>IF(_xlfn.MAXIFS(Table3[CLOCK_OUT],Table3[VISIT_ID],Visits[[#This Row],[VISIT_ID]])=0,"",_xlfn.MAXIFS(Table3[CLOCK_OUT],Table3[VISIT_ID],Visits[[#This Row],[VISIT_ID]]))</f>
        <v/>
      </c>
      <c r="X232" s="20">
        <f>IFERROR((Visits[[#This Row],[SCH_END]]-Visits[[#This Row],[SCH_START]])*24,"")</f>
        <v/>
      </c>
      <c r="Y232" s="20">
        <f>IFERROR((Visits[[#This Row],[ACT_END]]-Visits[[#This Row],[ACT_START]])*24,"")</f>
        <v/>
      </c>
      <c r="Z232" s="37">
        <f>IFERROR(Visits[[#This Row],[INVOICE_PRICE]]*Parameters!$B$2+Parameters!$B$3,"")</f>
        <v/>
      </c>
      <c r="AA232" s="39">
        <f>IFERROR((Parameters!$B$6/Parameters!$C$6)*Visits[[#This Row],[EXP_DURATION]],"")</f>
        <v/>
      </c>
      <c r="AB232" s="39">
        <f>IFERROR((Parameters!$B$6/Parameters!$C$6)*Visits[[#This Row],[ACT_DURATION]],"")</f>
        <v/>
      </c>
      <c r="AC232" s="37">
        <f>IF(Visits[[#This Row],[VISIT_ID]]="","",Parameters!$B$7/Parameters!$C$7)</f>
        <v/>
      </c>
      <c r="AD232" s="38" t="n"/>
      <c r="AE232" s="37">
        <f t="array" ref="AE232">IFERROR(Visits[[#This Row],[EXP_DURATION]]*Table6[Average],"")</f>
        <v/>
      </c>
      <c r="AF232" s="39">
        <f>IFERROR(IF(Visits[[#This Row],[VISIT_ID]]="","",SUMIF(Table3[VISIT_ID],Visits[[#This Row],[VISIT_ID]],Table3[TOTAL_COST])),"")</f>
        <v/>
      </c>
    </row>
    <row r="233">
      <c r="A233" s="30">
        <f>IF(J_A_visits!A233="","",J_A_visits!A233)</f>
        <v/>
      </c>
      <c r="B233" s="30">
        <f t="array" ref="B233">IFERROR(VLOOKUP(Visits[[#This Row],[VISIT_ID]],J_A_visits!A:O,COLUMN(J_A_visits!B:B),0),"")</f>
        <v/>
      </c>
      <c r="C233" s="30">
        <f t="array" ref="C233">IFERROR(VLOOKUP(Visits[[#This Row],[VISIT_ID]],J_A_visits!A:O,COLUMN(J_A_visits!C:C),0),"")</f>
        <v/>
      </c>
      <c r="D233" s="30">
        <f t="array" ref="D233">IFERROR(VLOOKUP(Visits[[#This Row],[VISIT_ID]],J_A_visits!A:O,COLUMN(J_A_visits!D:D),0),"")</f>
        <v/>
      </c>
      <c r="E233" s="6">
        <f t="array" ref="E233">IFERROR(DATEVALUE(LEFT(VLOOKUP(Visits[[#This Row],[VISIT_ID]],J_A_visits!A:O,COLUMN(J_A_visits!E:E),0),10)),"")</f>
        <v/>
      </c>
      <c r="F233" s="6">
        <f>IFERROR(TEXT(Visits[[#This Row],[DATE]],"YYYY-MM"),"")</f>
        <v/>
      </c>
      <c r="G233" s="6">
        <f t="array" ref="G233">IFERROR(VLOOKUP(Visits[[#This Row],[VISIT_ID]],J_A_visits!A:P,COLUMN(J_A_visits!P:P),0),"")</f>
        <v/>
      </c>
      <c r="H233" s="6">
        <f t="array" ref="H233">IFERROR(VLOOKUP(Visits[[#This Row],[VISIT_ID]],J_A_visits!A:Q,COLUMN(J_A_visits!Q:Q),0),"")</f>
        <v/>
      </c>
      <c r="I233" s="30">
        <f t="array" ref="I233">IFERROR(VLOOKUP(Visits[[#This Row],[VISIT_ID]],J_A_visits!$A:$O,COLUMN(J_A_visits!G:G),0),"")</f>
        <v/>
      </c>
      <c r="J233" s="37">
        <f t="array" ref="J233">IFERROR(VLOOKUP(Visits[[#This Row],[VISIT_ID]],J_A_visits!$A:$O,COLUMN(J_A_visits!H:H),0),"")</f>
        <v/>
      </c>
      <c r="K233" s="30">
        <f t="array" ref="K233">IFERROR(VLOOKUP(Visits[[#This Row],[VISIT_ID]],J_A_visits!$A:$O,COLUMN(J_A_visits!I:I),0),"")</f>
        <v/>
      </c>
      <c r="L233" s="37">
        <f t="array" ref="L233">IFERROR(VLOOKUP(Visits[[#This Row],[VISIT_ID]],J_A_visits!$A:$O,COLUMN(J_A_visits!J:J),0),"")</f>
        <v/>
      </c>
      <c r="M233" s="37">
        <f t="array" ref="M233">IFERROR(VLOOKUP(Visits[[#This Row],[VISIT_ID]],J_A_visits!$A:$O,COLUMN(J_A_visits!K:K),0),"")</f>
        <v/>
      </c>
      <c r="N233" s="37">
        <f t="array" ref="N233">IFERROR(VLOOKUP(Visits[[#This Row],[VISIT_ID]],J_A_visits!$A:$O,COLUMN(J_A_visits!L:L),0),"")</f>
        <v/>
      </c>
      <c r="O233" s="37">
        <f t="array" ref="O233">IFERROR(VLOOKUP(Visits[[#This Row],[VISIT_ID]],J_A_visits!$A:$O,COLUMN(J_A_visits!M:M),0),"")</f>
        <v/>
      </c>
      <c r="P233" s="37">
        <f>IFERROR(1-(Visits[[#This Row],[QUOTE_PRICE]]/Visits[[#This Row],[INITIAL_PRICE]]),"")</f>
        <v/>
      </c>
      <c r="Q233" s="36">
        <f t="array" ref="Q233">IFERROR(VLOOKUP(Visits[[#This Row],[VISIT_ID]],J_A_visits!$A:$O,COLUMN(J_A_visits!N:N),0),"")</f>
        <v/>
      </c>
      <c r="R233" s="30">
        <f t="array" ref="R233">IFERROR(VLOOKUP(Visits[[#This Row],[VISIT_ID]],J_A_visits!$A:$O,COLUMN(J_A_visits!N:N),0),"")</f>
        <v/>
      </c>
      <c r="S233" s="30">
        <f>IF(Visits[[#This Row],[VISIT_ID]]="","",COUNTIF(Table3[VISIT_ID],Visits[[#This Row],[VISIT_ID]]))</f>
        <v/>
      </c>
      <c r="T233" s="38">
        <f t="array" ref="T233">IFERROR(TIMEVALUE(MID(VLOOKUP(Visits[[#This Row],[VISIT_ID]],J_A_visits!A:O,COLUMN(J_A_visits!E:E),0),12,8))-(7/24),"")</f>
        <v/>
      </c>
      <c r="U233" s="38">
        <f t="array" ref="U233">IFERROR(
    MOD(TIMEVALUE(MID(VLOOKUP(Visits[[#This Row],[VISIT_ID]],J_A_visits!A:O,COLUMN(J_A_visits!F:F),0),12,8)) - (7/24), 1),
"")</f>
        <v/>
      </c>
      <c r="V233" s="38">
        <f>IF(_xlfn.MINIFS(Table3[CLOCK_IN],Table3[VISIT_ID],Visits[[#This Row],[VISIT_ID]])=0,"",_xlfn.MINIFS(Table3[CLOCK_IN],Table3[VISIT_ID],Visits[[#This Row],[VISIT_ID]]))</f>
        <v/>
      </c>
      <c r="W233" s="38">
        <f>IF(_xlfn.MAXIFS(Table3[CLOCK_OUT],Table3[VISIT_ID],Visits[[#This Row],[VISIT_ID]])=0,"",_xlfn.MAXIFS(Table3[CLOCK_OUT],Table3[VISIT_ID],Visits[[#This Row],[VISIT_ID]]))</f>
        <v/>
      </c>
      <c r="X233" s="20">
        <f>IFERROR((Visits[[#This Row],[SCH_END]]-Visits[[#This Row],[SCH_START]])*24,"")</f>
        <v/>
      </c>
      <c r="Y233" s="20">
        <f>IFERROR((Visits[[#This Row],[ACT_END]]-Visits[[#This Row],[ACT_START]])*24,"")</f>
        <v/>
      </c>
      <c r="Z233" s="37">
        <f>IFERROR(Visits[[#This Row],[INVOICE_PRICE]]*Parameters!$B$2+Parameters!$B$3,"")</f>
        <v/>
      </c>
      <c r="AA233" s="39">
        <f>IFERROR((Parameters!$B$6/Parameters!$C$6)*Visits[[#This Row],[EXP_DURATION]],"")</f>
        <v/>
      </c>
      <c r="AB233" s="39">
        <f>IFERROR((Parameters!$B$6/Parameters!$C$6)*Visits[[#This Row],[ACT_DURATION]],"")</f>
        <v/>
      </c>
      <c r="AC233" s="37">
        <f>IF(Visits[[#This Row],[VISIT_ID]]="","",Parameters!$B$7/Parameters!$C$7)</f>
        <v/>
      </c>
      <c r="AD233" s="38" t="n"/>
      <c r="AE233" s="37">
        <f t="array" ref="AE233">IFERROR(Visits[[#This Row],[EXP_DURATION]]*Table6[Average],"")</f>
        <v/>
      </c>
      <c r="AF233" s="39">
        <f>IFERROR(IF(Visits[[#This Row],[VISIT_ID]]="","",SUMIF(Table3[VISIT_ID],Visits[[#This Row],[VISIT_ID]],Table3[TOTAL_COST])),"")</f>
        <v/>
      </c>
    </row>
    <row r="234">
      <c r="A234" s="30">
        <f>IF(J_A_visits!A234="","",J_A_visits!A234)</f>
        <v/>
      </c>
      <c r="B234" s="30">
        <f t="array" ref="B234">IFERROR(VLOOKUP(Visits[[#This Row],[VISIT_ID]],J_A_visits!A:O,COLUMN(J_A_visits!B:B),0),"")</f>
        <v/>
      </c>
      <c r="C234" s="30">
        <f t="array" ref="C234">IFERROR(VLOOKUP(Visits[[#This Row],[VISIT_ID]],J_A_visits!A:O,COLUMN(J_A_visits!C:C),0),"")</f>
        <v/>
      </c>
      <c r="D234" s="30">
        <f t="array" ref="D234">IFERROR(VLOOKUP(Visits[[#This Row],[VISIT_ID]],J_A_visits!A:O,COLUMN(J_A_visits!D:D),0),"")</f>
        <v/>
      </c>
      <c r="E234" s="6">
        <f t="array" ref="E234">IFERROR(DATEVALUE(LEFT(VLOOKUP(Visits[[#This Row],[VISIT_ID]],J_A_visits!A:O,COLUMN(J_A_visits!E:E),0),10)),"")</f>
        <v/>
      </c>
      <c r="F234" s="6">
        <f>IFERROR(TEXT(Visits[[#This Row],[DATE]],"YYYY-MM"),"")</f>
        <v/>
      </c>
      <c r="G234" s="6">
        <f t="array" ref="G234">IFERROR(VLOOKUP(Visits[[#This Row],[VISIT_ID]],J_A_visits!A:P,COLUMN(J_A_visits!P:P),0),"")</f>
        <v/>
      </c>
      <c r="H234" s="6">
        <f t="array" ref="H234">IFERROR(VLOOKUP(Visits[[#This Row],[VISIT_ID]],J_A_visits!A:Q,COLUMN(J_A_visits!Q:Q),0),"")</f>
        <v/>
      </c>
      <c r="I234" s="30">
        <f t="array" ref="I234">IFERROR(VLOOKUP(Visits[[#This Row],[VISIT_ID]],J_A_visits!$A:$O,COLUMN(J_A_visits!G:G),0),"")</f>
        <v/>
      </c>
      <c r="J234" s="37">
        <f t="array" ref="J234">IFERROR(VLOOKUP(Visits[[#This Row],[VISIT_ID]],J_A_visits!$A:$O,COLUMN(J_A_visits!H:H),0),"")</f>
        <v/>
      </c>
      <c r="K234" s="30">
        <f t="array" ref="K234">IFERROR(VLOOKUP(Visits[[#This Row],[VISIT_ID]],J_A_visits!$A:$O,COLUMN(J_A_visits!I:I),0),"")</f>
        <v/>
      </c>
      <c r="L234" s="37">
        <f t="array" ref="L234">IFERROR(VLOOKUP(Visits[[#This Row],[VISIT_ID]],J_A_visits!$A:$O,COLUMN(J_A_visits!J:J),0),"")</f>
        <v/>
      </c>
      <c r="M234" s="37">
        <f t="array" ref="M234">IFERROR(VLOOKUP(Visits[[#This Row],[VISIT_ID]],J_A_visits!$A:$O,COLUMN(J_A_visits!K:K),0),"")</f>
        <v/>
      </c>
      <c r="N234" s="37">
        <f t="array" ref="N234">IFERROR(VLOOKUP(Visits[[#This Row],[VISIT_ID]],J_A_visits!$A:$O,COLUMN(J_A_visits!L:L),0),"")</f>
        <v/>
      </c>
      <c r="O234" s="37">
        <f t="array" ref="O234">IFERROR(VLOOKUP(Visits[[#This Row],[VISIT_ID]],J_A_visits!$A:$O,COLUMN(J_A_visits!M:M),0),"")</f>
        <v/>
      </c>
      <c r="P234" s="37">
        <f>IFERROR(1-(Visits[[#This Row],[QUOTE_PRICE]]/Visits[[#This Row],[INITIAL_PRICE]]),"")</f>
        <v/>
      </c>
      <c r="Q234" s="36">
        <f t="array" ref="Q234">IFERROR(VLOOKUP(Visits[[#This Row],[VISIT_ID]],J_A_visits!$A:$O,COLUMN(J_A_visits!N:N),0),"")</f>
        <v/>
      </c>
      <c r="R234" s="30">
        <f t="array" ref="R234">IFERROR(VLOOKUP(Visits[[#This Row],[VISIT_ID]],J_A_visits!$A:$O,COLUMN(J_A_visits!N:N),0),"")</f>
        <v/>
      </c>
      <c r="S234" s="30">
        <f>IF(Visits[[#This Row],[VISIT_ID]]="","",COUNTIF(Table3[VISIT_ID],Visits[[#This Row],[VISIT_ID]]))</f>
        <v/>
      </c>
      <c r="T234" s="38">
        <f t="array" ref="T234">IFERROR(TIMEVALUE(MID(VLOOKUP(Visits[[#This Row],[VISIT_ID]],J_A_visits!A:O,COLUMN(J_A_visits!E:E),0),12,8))-(7/24),"")</f>
        <v/>
      </c>
      <c r="U234" s="38">
        <f t="array" ref="U234">IFERROR(
    MOD(TIMEVALUE(MID(VLOOKUP(Visits[[#This Row],[VISIT_ID]],J_A_visits!A:O,COLUMN(J_A_visits!F:F),0),12,8)) - (7/24), 1),
"")</f>
        <v/>
      </c>
      <c r="V234" s="38">
        <f>IF(_xlfn.MINIFS(Table3[CLOCK_IN],Table3[VISIT_ID],Visits[[#This Row],[VISIT_ID]])=0,"",_xlfn.MINIFS(Table3[CLOCK_IN],Table3[VISIT_ID],Visits[[#This Row],[VISIT_ID]]))</f>
        <v/>
      </c>
      <c r="W234" s="38">
        <f>IF(_xlfn.MAXIFS(Table3[CLOCK_OUT],Table3[VISIT_ID],Visits[[#This Row],[VISIT_ID]])=0,"",_xlfn.MAXIFS(Table3[CLOCK_OUT],Table3[VISIT_ID],Visits[[#This Row],[VISIT_ID]]))</f>
        <v/>
      </c>
      <c r="X234" s="20">
        <f>IFERROR((Visits[[#This Row],[SCH_END]]-Visits[[#This Row],[SCH_START]])*24,"")</f>
        <v/>
      </c>
      <c r="Y234" s="20">
        <f>IFERROR((Visits[[#This Row],[ACT_END]]-Visits[[#This Row],[ACT_START]])*24,"")</f>
        <v/>
      </c>
      <c r="Z234" s="37">
        <f>IFERROR(Visits[[#This Row],[INVOICE_PRICE]]*Parameters!$B$2+Parameters!$B$3,"")</f>
        <v/>
      </c>
      <c r="AA234" s="39">
        <f>IFERROR((Parameters!$B$6/Parameters!$C$6)*Visits[[#This Row],[EXP_DURATION]],"")</f>
        <v/>
      </c>
      <c r="AB234" s="39">
        <f>IFERROR((Parameters!$B$6/Parameters!$C$6)*Visits[[#This Row],[ACT_DURATION]],"")</f>
        <v/>
      </c>
      <c r="AC234" s="37">
        <f>IF(Visits[[#This Row],[VISIT_ID]]="","",Parameters!$B$7/Parameters!$C$7)</f>
        <v/>
      </c>
      <c r="AD234" s="38" t="n"/>
      <c r="AE234" s="37">
        <f t="array" ref="AE234">IFERROR(Visits[[#This Row],[EXP_DURATION]]*Table6[Average],"")</f>
        <v/>
      </c>
      <c r="AF234" s="39">
        <f>IFERROR(IF(Visits[[#This Row],[VISIT_ID]]="","",SUMIF(Table3[VISIT_ID],Visits[[#This Row],[VISIT_ID]],Table3[TOTAL_COST])),"")</f>
        <v/>
      </c>
    </row>
    <row r="235">
      <c r="A235" s="30">
        <f>IF(J_A_visits!A235="","",J_A_visits!A235)</f>
        <v/>
      </c>
      <c r="B235" s="30">
        <f t="array" ref="B235">IFERROR(VLOOKUP(Visits[[#This Row],[VISIT_ID]],J_A_visits!A:O,COLUMN(J_A_visits!B:B),0),"")</f>
        <v/>
      </c>
      <c r="C235" s="30">
        <f t="array" ref="C235">IFERROR(VLOOKUP(Visits[[#This Row],[VISIT_ID]],J_A_visits!A:O,COLUMN(J_A_visits!C:C),0),"")</f>
        <v/>
      </c>
      <c r="D235" s="30">
        <f t="array" ref="D235">IFERROR(VLOOKUP(Visits[[#This Row],[VISIT_ID]],J_A_visits!A:O,COLUMN(J_A_visits!D:D),0),"")</f>
        <v/>
      </c>
      <c r="E235" s="6">
        <f t="array" ref="E235">IFERROR(DATEVALUE(LEFT(VLOOKUP(Visits[[#This Row],[VISIT_ID]],J_A_visits!A:O,COLUMN(J_A_visits!E:E),0),10)),"")</f>
        <v/>
      </c>
      <c r="F235" s="6">
        <f>IFERROR(TEXT(Visits[[#This Row],[DATE]],"YYYY-MM"),"")</f>
        <v/>
      </c>
      <c r="G235" s="6">
        <f t="array" ref="G235">IFERROR(VLOOKUP(Visits[[#This Row],[VISIT_ID]],J_A_visits!A:P,COLUMN(J_A_visits!P:P),0),"")</f>
        <v/>
      </c>
      <c r="H235" s="6">
        <f t="array" ref="H235">IFERROR(VLOOKUP(Visits[[#This Row],[VISIT_ID]],J_A_visits!A:Q,COLUMN(J_A_visits!Q:Q),0),"")</f>
        <v/>
      </c>
      <c r="I235" s="30">
        <f t="array" ref="I235">IFERROR(VLOOKUP(Visits[[#This Row],[VISIT_ID]],J_A_visits!$A:$O,COLUMN(J_A_visits!G:G),0),"")</f>
        <v/>
      </c>
      <c r="J235" s="37">
        <f t="array" ref="J235">IFERROR(VLOOKUP(Visits[[#This Row],[VISIT_ID]],J_A_visits!$A:$O,COLUMN(J_A_visits!H:H),0),"")</f>
        <v/>
      </c>
      <c r="K235" s="30">
        <f t="array" ref="K235">IFERROR(VLOOKUP(Visits[[#This Row],[VISIT_ID]],J_A_visits!$A:$O,COLUMN(J_A_visits!I:I),0),"")</f>
        <v/>
      </c>
      <c r="L235" s="37">
        <f t="array" ref="L235">IFERROR(VLOOKUP(Visits[[#This Row],[VISIT_ID]],J_A_visits!$A:$O,COLUMN(J_A_visits!J:J),0),"")</f>
        <v/>
      </c>
      <c r="M235" s="37">
        <f t="array" ref="M235">IFERROR(VLOOKUP(Visits[[#This Row],[VISIT_ID]],J_A_visits!$A:$O,COLUMN(J_A_visits!K:K),0),"")</f>
        <v/>
      </c>
      <c r="N235" s="37">
        <f t="array" ref="N235">IFERROR(VLOOKUP(Visits[[#This Row],[VISIT_ID]],J_A_visits!$A:$O,COLUMN(J_A_visits!L:L),0),"")</f>
        <v/>
      </c>
      <c r="O235" s="37">
        <f t="array" ref="O235">IFERROR(VLOOKUP(Visits[[#This Row],[VISIT_ID]],J_A_visits!$A:$O,COLUMN(J_A_visits!M:M),0),"")</f>
        <v/>
      </c>
      <c r="P235" s="37">
        <f>IFERROR(1-(Visits[[#This Row],[QUOTE_PRICE]]/Visits[[#This Row],[INITIAL_PRICE]]),"")</f>
        <v/>
      </c>
      <c r="Q235" s="36">
        <f t="array" ref="Q235">IFERROR(VLOOKUP(Visits[[#This Row],[VISIT_ID]],J_A_visits!$A:$O,COLUMN(J_A_visits!N:N),0),"")</f>
        <v/>
      </c>
      <c r="R235" s="30">
        <f t="array" ref="R235">IFERROR(VLOOKUP(Visits[[#This Row],[VISIT_ID]],J_A_visits!$A:$O,COLUMN(J_A_visits!N:N),0),"")</f>
        <v/>
      </c>
      <c r="S235" s="30">
        <f>IF(Visits[[#This Row],[VISIT_ID]]="","",COUNTIF(Table3[VISIT_ID],Visits[[#This Row],[VISIT_ID]]))</f>
        <v/>
      </c>
      <c r="T235" s="38">
        <f t="array" ref="T235">IFERROR(TIMEVALUE(MID(VLOOKUP(Visits[[#This Row],[VISIT_ID]],J_A_visits!A:O,COLUMN(J_A_visits!E:E),0),12,8))-(7/24),"")</f>
        <v/>
      </c>
      <c r="U235" s="38">
        <f t="array" ref="U235">IFERROR(
    MOD(TIMEVALUE(MID(VLOOKUP(Visits[[#This Row],[VISIT_ID]],J_A_visits!A:O,COLUMN(J_A_visits!F:F),0),12,8)) - (7/24), 1),
"")</f>
        <v/>
      </c>
      <c r="V235" s="38">
        <f>IF(_xlfn.MINIFS(Table3[CLOCK_IN],Table3[VISIT_ID],Visits[[#This Row],[VISIT_ID]])=0,"",_xlfn.MINIFS(Table3[CLOCK_IN],Table3[VISIT_ID],Visits[[#This Row],[VISIT_ID]]))</f>
        <v/>
      </c>
      <c r="W235" s="38">
        <f>IF(_xlfn.MAXIFS(Table3[CLOCK_OUT],Table3[VISIT_ID],Visits[[#This Row],[VISIT_ID]])=0,"",_xlfn.MAXIFS(Table3[CLOCK_OUT],Table3[VISIT_ID],Visits[[#This Row],[VISIT_ID]]))</f>
        <v/>
      </c>
      <c r="X235" s="20">
        <f>IFERROR((Visits[[#This Row],[SCH_END]]-Visits[[#This Row],[SCH_START]])*24,"")</f>
        <v/>
      </c>
      <c r="Y235" s="20">
        <f>IFERROR((Visits[[#This Row],[ACT_END]]-Visits[[#This Row],[ACT_START]])*24,"")</f>
        <v/>
      </c>
      <c r="Z235" s="37">
        <f>IFERROR(Visits[[#This Row],[INVOICE_PRICE]]*Parameters!$B$2+Parameters!$B$3,"")</f>
        <v/>
      </c>
      <c r="AA235" s="39">
        <f>IFERROR((Parameters!$B$6/Parameters!$C$6)*Visits[[#This Row],[EXP_DURATION]],"")</f>
        <v/>
      </c>
      <c r="AB235" s="39">
        <f>IFERROR((Parameters!$B$6/Parameters!$C$6)*Visits[[#This Row],[ACT_DURATION]],"")</f>
        <v/>
      </c>
      <c r="AC235" s="37">
        <f>IF(Visits[[#This Row],[VISIT_ID]]="","",Parameters!$B$7/Parameters!$C$7)</f>
        <v/>
      </c>
      <c r="AD235" s="38" t="n"/>
      <c r="AE235" s="37">
        <f t="array" ref="AE235">IFERROR(Visits[[#This Row],[EXP_DURATION]]*Table6[Average],"")</f>
        <v/>
      </c>
      <c r="AF235" s="39">
        <f>IFERROR(IF(Visits[[#This Row],[VISIT_ID]]="","",SUMIF(Table3[VISIT_ID],Visits[[#This Row],[VISIT_ID]],Table3[TOTAL_COST])),"")</f>
        <v/>
      </c>
    </row>
    <row r="236">
      <c r="A236" s="30">
        <f>IF(J_A_visits!A236="","",J_A_visits!A236)</f>
        <v/>
      </c>
      <c r="B236" s="30">
        <f t="array" ref="B236">IFERROR(VLOOKUP(Visits[[#This Row],[VISIT_ID]],J_A_visits!A:O,COLUMN(J_A_visits!B:B),0),"")</f>
        <v/>
      </c>
      <c r="C236" s="30">
        <f t="array" ref="C236">IFERROR(VLOOKUP(Visits[[#This Row],[VISIT_ID]],J_A_visits!A:O,COLUMN(J_A_visits!C:C),0),"")</f>
        <v/>
      </c>
      <c r="D236" s="30">
        <f t="array" ref="D236">IFERROR(VLOOKUP(Visits[[#This Row],[VISIT_ID]],J_A_visits!A:O,COLUMN(J_A_visits!D:D),0),"")</f>
        <v/>
      </c>
      <c r="E236" s="6">
        <f t="array" ref="E236">IFERROR(DATEVALUE(LEFT(VLOOKUP(Visits[[#This Row],[VISIT_ID]],J_A_visits!A:O,COLUMN(J_A_visits!E:E),0),10)),"")</f>
        <v/>
      </c>
      <c r="F236" s="6">
        <f>IFERROR(TEXT(Visits[[#This Row],[DATE]],"YYYY-MM"),"")</f>
        <v/>
      </c>
      <c r="G236" s="6">
        <f t="array" ref="G236">IFERROR(VLOOKUP(Visits[[#This Row],[VISIT_ID]],J_A_visits!A:P,COLUMN(J_A_visits!P:P),0),"")</f>
        <v/>
      </c>
      <c r="H236" s="6">
        <f t="array" ref="H236">IFERROR(VLOOKUP(Visits[[#This Row],[VISIT_ID]],J_A_visits!A:Q,COLUMN(J_A_visits!Q:Q),0),"")</f>
        <v/>
      </c>
      <c r="I236" s="30">
        <f t="array" ref="I236">IFERROR(VLOOKUP(Visits[[#This Row],[VISIT_ID]],J_A_visits!$A:$O,COLUMN(J_A_visits!G:G),0),"")</f>
        <v/>
      </c>
      <c r="J236" s="37">
        <f t="array" ref="J236">IFERROR(VLOOKUP(Visits[[#This Row],[VISIT_ID]],J_A_visits!$A:$O,COLUMN(J_A_visits!H:H),0),"")</f>
        <v/>
      </c>
      <c r="K236" s="30">
        <f t="array" ref="K236">IFERROR(VLOOKUP(Visits[[#This Row],[VISIT_ID]],J_A_visits!$A:$O,COLUMN(J_A_visits!I:I),0),"")</f>
        <v/>
      </c>
      <c r="L236" s="37">
        <f t="array" ref="L236">IFERROR(VLOOKUP(Visits[[#This Row],[VISIT_ID]],J_A_visits!$A:$O,COLUMN(J_A_visits!J:J),0),"")</f>
        <v/>
      </c>
      <c r="M236" s="37">
        <f t="array" ref="M236">IFERROR(VLOOKUP(Visits[[#This Row],[VISIT_ID]],J_A_visits!$A:$O,COLUMN(J_A_visits!K:K),0),"")</f>
        <v/>
      </c>
      <c r="N236" s="37">
        <f t="array" ref="N236">IFERROR(VLOOKUP(Visits[[#This Row],[VISIT_ID]],J_A_visits!$A:$O,COLUMN(J_A_visits!L:L),0),"")</f>
        <v/>
      </c>
      <c r="O236" s="37">
        <f t="array" ref="O236">IFERROR(VLOOKUP(Visits[[#This Row],[VISIT_ID]],J_A_visits!$A:$O,COLUMN(J_A_visits!M:M),0),"")</f>
        <v/>
      </c>
      <c r="P236" s="37">
        <f>IFERROR(1-(Visits[[#This Row],[QUOTE_PRICE]]/Visits[[#This Row],[INITIAL_PRICE]]),"")</f>
        <v/>
      </c>
      <c r="Q236" s="36">
        <f t="array" ref="Q236">IFERROR(VLOOKUP(Visits[[#This Row],[VISIT_ID]],J_A_visits!$A:$O,COLUMN(J_A_visits!N:N),0),"")</f>
        <v/>
      </c>
      <c r="R236" s="30">
        <f t="array" ref="R236">IFERROR(VLOOKUP(Visits[[#This Row],[VISIT_ID]],J_A_visits!$A:$O,COLUMN(J_A_visits!N:N),0),"")</f>
        <v/>
      </c>
      <c r="S236" s="30">
        <f>IF(Visits[[#This Row],[VISIT_ID]]="","",COUNTIF(Table3[VISIT_ID],Visits[[#This Row],[VISIT_ID]]))</f>
        <v/>
      </c>
      <c r="T236" s="38">
        <f t="array" ref="T236">IFERROR(TIMEVALUE(MID(VLOOKUP(Visits[[#This Row],[VISIT_ID]],J_A_visits!A:O,COLUMN(J_A_visits!E:E),0),12,8))-(7/24),"")</f>
        <v/>
      </c>
      <c r="U236" s="38">
        <f t="array" ref="U236">IFERROR(
    MOD(TIMEVALUE(MID(VLOOKUP(Visits[[#This Row],[VISIT_ID]],J_A_visits!A:O,COLUMN(J_A_visits!F:F),0),12,8)) - (7/24), 1),
"")</f>
        <v/>
      </c>
      <c r="V236" s="38">
        <f>IF(_xlfn.MINIFS(Table3[CLOCK_IN],Table3[VISIT_ID],Visits[[#This Row],[VISIT_ID]])=0,"",_xlfn.MINIFS(Table3[CLOCK_IN],Table3[VISIT_ID],Visits[[#This Row],[VISIT_ID]]))</f>
        <v/>
      </c>
      <c r="W236" s="38">
        <f>IF(_xlfn.MAXIFS(Table3[CLOCK_OUT],Table3[VISIT_ID],Visits[[#This Row],[VISIT_ID]])=0,"",_xlfn.MAXIFS(Table3[CLOCK_OUT],Table3[VISIT_ID],Visits[[#This Row],[VISIT_ID]]))</f>
        <v/>
      </c>
      <c r="X236" s="20">
        <f>IFERROR((Visits[[#This Row],[SCH_END]]-Visits[[#This Row],[SCH_START]])*24,"")</f>
        <v/>
      </c>
      <c r="Y236" s="20">
        <f>IFERROR((Visits[[#This Row],[ACT_END]]-Visits[[#This Row],[ACT_START]])*24,"")</f>
        <v/>
      </c>
      <c r="Z236" s="37">
        <f>IFERROR(Visits[[#This Row],[INVOICE_PRICE]]*Parameters!$B$2+Parameters!$B$3,"")</f>
        <v/>
      </c>
      <c r="AA236" s="39">
        <f>IFERROR((Parameters!$B$6/Parameters!$C$6)*Visits[[#This Row],[EXP_DURATION]],"")</f>
        <v/>
      </c>
      <c r="AB236" s="39">
        <f>IFERROR((Parameters!$B$6/Parameters!$C$6)*Visits[[#This Row],[ACT_DURATION]],"")</f>
        <v/>
      </c>
      <c r="AC236" s="37">
        <f>IF(Visits[[#This Row],[VISIT_ID]]="","",Parameters!$B$7/Parameters!$C$7)</f>
        <v/>
      </c>
      <c r="AD236" s="38" t="n"/>
      <c r="AE236" s="37">
        <f t="array" ref="AE236">IFERROR(Visits[[#This Row],[EXP_DURATION]]*Table6[Average],"")</f>
        <v/>
      </c>
      <c r="AF236" s="39">
        <f>IFERROR(IF(Visits[[#This Row],[VISIT_ID]]="","",SUMIF(Table3[VISIT_ID],Visits[[#This Row],[VISIT_ID]],Table3[TOTAL_COST])),"")</f>
        <v/>
      </c>
    </row>
    <row r="237">
      <c r="A237" s="30">
        <f>IF(J_A_visits!A237="","",J_A_visits!A237)</f>
        <v/>
      </c>
      <c r="B237" s="30">
        <f t="array" ref="B237">IFERROR(VLOOKUP(Visits[[#This Row],[VISIT_ID]],J_A_visits!A:O,COLUMN(J_A_visits!B:B),0),"")</f>
        <v/>
      </c>
      <c r="C237" s="30">
        <f t="array" ref="C237">IFERROR(VLOOKUP(Visits[[#This Row],[VISIT_ID]],J_A_visits!A:O,COLUMN(J_A_visits!C:C),0),"")</f>
        <v/>
      </c>
      <c r="D237" s="30">
        <f t="array" ref="D237">IFERROR(VLOOKUP(Visits[[#This Row],[VISIT_ID]],J_A_visits!A:O,COLUMN(J_A_visits!D:D),0),"")</f>
        <v/>
      </c>
      <c r="E237" s="6">
        <f t="array" ref="E237">IFERROR(DATEVALUE(LEFT(VLOOKUP(Visits[[#This Row],[VISIT_ID]],J_A_visits!A:O,COLUMN(J_A_visits!E:E),0),10)),"")</f>
        <v/>
      </c>
      <c r="F237" s="6">
        <f>IFERROR(TEXT(Visits[[#This Row],[DATE]],"YYYY-MM"),"")</f>
        <v/>
      </c>
      <c r="G237" s="6">
        <f t="array" ref="G237">IFERROR(VLOOKUP(Visits[[#This Row],[VISIT_ID]],J_A_visits!A:P,COLUMN(J_A_visits!P:P),0),"")</f>
        <v/>
      </c>
      <c r="H237" s="6">
        <f t="array" ref="H237">IFERROR(VLOOKUP(Visits[[#This Row],[VISIT_ID]],J_A_visits!A:Q,COLUMN(J_A_visits!Q:Q),0),"")</f>
        <v/>
      </c>
      <c r="I237" s="30">
        <f t="array" ref="I237">IFERROR(VLOOKUP(Visits[[#This Row],[VISIT_ID]],J_A_visits!$A:$O,COLUMN(J_A_visits!G:G),0),"")</f>
        <v/>
      </c>
      <c r="J237" s="37">
        <f t="array" ref="J237">IFERROR(VLOOKUP(Visits[[#This Row],[VISIT_ID]],J_A_visits!$A:$O,COLUMN(J_A_visits!H:H),0),"")</f>
        <v/>
      </c>
      <c r="K237" s="30">
        <f t="array" ref="K237">IFERROR(VLOOKUP(Visits[[#This Row],[VISIT_ID]],J_A_visits!$A:$O,COLUMN(J_A_visits!I:I),0),"")</f>
        <v/>
      </c>
      <c r="L237" s="37">
        <f t="array" ref="L237">IFERROR(VLOOKUP(Visits[[#This Row],[VISIT_ID]],J_A_visits!$A:$O,COLUMN(J_A_visits!J:J),0),"")</f>
        <v/>
      </c>
      <c r="M237" s="37">
        <f t="array" ref="M237">IFERROR(VLOOKUP(Visits[[#This Row],[VISIT_ID]],J_A_visits!$A:$O,COLUMN(J_A_visits!K:K),0),"")</f>
        <v/>
      </c>
      <c r="N237" s="37">
        <f t="array" ref="N237">IFERROR(VLOOKUP(Visits[[#This Row],[VISIT_ID]],J_A_visits!$A:$O,COLUMN(J_A_visits!L:L),0),"")</f>
        <v/>
      </c>
      <c r="O237" s="37">
        <f t="array" ref="O237">IFERROR(VLOOKUP(Visits[[#This Row],[VISIT_ID]],J_A_visits!$A:$O,COLUMN(J_A_visits!M:M),0),"")</f>
        <v/>
      </c>
      <c r="P237" s="37">
        <f>IFERROR(1-(Visits[[#This Row],[QUOTE_PRICE]]/Visits[[#This Row],[INITIAL_PRICE]]),"")</f>
        <v/>
      </c>
      <c r="Q237" s="36">
        <f t="array" ref="Q237">IFERROR(VLOOKUP(Visits[[#This Row],[VISIT_ID]],J_A_visits!$A:$O,COLUMN(J_A_visits!N:N),0),"")</f>
        <v/>
      </c>
      <c r="R237" s="30">
        <f t="array" ref="R237">IFERROR(VLOOKUP(Visits[[#This Row],[VISIT_ID]],J_A_visits!$A:$O,COLUMN(J_A_visits!N:N),0),"")</f>
        <v/>
      </c>
      <c r="S237" s="30">
        <f>IF(Visits[[#This Row],[VISIT_ID]]="","",COUNTIF(Table3[VISIT_ID],Visits[[#This Row],[VISIT_ID]]))</f>
        <v/>
      </c>
      <c r="T237" s="38">
        <f t="array" ref="T237">IFERROR(TIMEVALUE(MID(VLOOKUP(Visits[[#This Row],[VISIT_ID]],J_A_visits!A:O,COLUMN(J_A_visits!E:E),0),12,8))-(7/24),"")</f>
        <v/>
      </c>
      <c r="U237" s="38">
        <f t="array" ref="U237">IFERROR(
    MOD(TIMEVALUE(MID(VLOOKUP(Visits[[#This Row],[VISIT_ID]],J_A_visits!A:O,COLUMN(J_A_visits!F:F),0),12,8)) - (7/24), 1),
"")</f>
        <v/>
      </c>
      <c r="V237" s="38">
        <f>IF(_xlfn.MINIFS(Table3[CLOCK_IN],Table3[VISIT_ID],Visits[[#This Row],[VISIT_ID]])=0,"",_xlfn.MINIFS(Table3[CLOCK_IN],Table3[VISIT_ID],Visits[[#This Row],[VISIT_ID]]))</f>
        <v/>
      </c>
      <c r="W237" s="38">
        <f>IF(_xlfn.MAXIFS(Table3[CLOCK_OUT],Table3[VISIT_ID],Visits[[#This Row],[VISIT_ID]])=0,"",_xlfn.MAXIFS(Table3[CLOCK_OUT],Table3[VISIT_ID],Visits[[#This Row],[VISIT_ID]]))</f>
        <v/>
      </c>
      <c r="X237" s="20">
        <f>IFERROR((Visits[[#This Row],[SCH_END]]-Visits[[#This Row],[SCH_START]])*24,"")</f>
        <v/>
      </c>
      <c r="Y237" s="20">
        <f>IFERROR((Visits[[#This Row],[ACT_END]]-Visits[[#This Row],[ACT_START]])*24,"")</f>
        <v/>
      </c>
      <c r="Z237" s="37">
        <f>IFERROR(Visits[[#This Row],[INVOICE_PRICE]]*Parameters!$B$2+Parameters!$B$3,"")</f>
        <v/>
      </c>
      <c r="AA237" s="39">
        <f>IFERROR((Parameters!$B$6/Parameters!$C$6)*Visits[[#This Row],[EXP_DURATION]],"")</f>
        <v/>
      </c>
      <c r="AB237" s="39">
        <f>IFERROR((Parameters!$B$6/Parameters!$C$6)*Visits[[#This Row],[ACT_DURATION]],"")</f>
        <v/>
      </c>
      <c r="AC237" s="37">
        <f>IF(Visits[[#This Row],[VISIT_ID]]="","",Parameters!$B$7/Parameters!$C$7)</f>
        <v/>
      </c>
      <c r="AD237" s="38" t="n"/>
      <c r="AE237" s="37">
        <f t="array" ref="AE237">IFERROR(Visits[[#This Row],[EXP_DURATION]]*Table6[Average],"")</f>
        <v/>
      </c>
      <c r="AF237" s="39">
        <f>IFERROR(IF(Visits[[#This Row],[VISIT_ID]]="","",SUMIF(Table3[VISIT_ID],Visits[[#This Row],[VISIT_ID]],Table3[TOTAL_COST])),"")</f>
        <v/>
      </c>
    </row>
    <row r="238">
      <c r="A238" s="30">
        <f>IF(J_A_visits!A238="","",J_A_visits!A238)</f>
        <v/>
      </c>
      <c r="B238" s="30">
        <f t="array" ref="B238">IFERROR(VLOOKUP(Visits[[#This Row],[VISIT_ID]],J_A_visits!A:O,COLUMN(J_A_visits!B:B),0),"")</f>
        <v/>
      </c>
      <c r="C238" s="30">
        <f t="array" ref="C238">IFERROR(VLOOKUP(Visits[[#This Row],[VISIT_ID]],J_A_visits!A:O,COLUMN(J_A_visits!C:C),0),"")</f>
        <v/>
      </c>
      <c r="D238" s="30">
        <f t="array" ref="D238">IFERROR(VLOOKUP(Visits[[#This Row],[VISIT_ID]],J_A_visits!A:O,COLUMN(J_A_visits!D:D),0),"")</f>
        <v/>
      </c>
      <c r="E238" s="6">
        <f t="array" ref="E238">IFERROR(DATEVALUE(LEFT(VLOOKUP(Visits[[#This Row],[VISIT_ID]],J_A_visits!A:O,COLUMN(J_A_visits!E:E),0),10)),"")</f>
        <v/>
      </c>
      <c r="F238" s="6">
        <f>IFERROR(TEXT(Visits[[#This Row],[DATE]],"YYYY-MM"),"")</f>
        <v/>
      </c>
      <c r="G238" s="6">
        <f t="array" ref="G238">IFERROR(VLOOKUP(Visits[[#This Row],[VISIT_ID]],J_A_visits!A:P,COLUMN(J_A_visits!P:P),0),"")</f>
        <v/>
      </c>
      <c r="H238" s="6">
        <f t="array" ref="H238">IFERROR(VLOOKUP(Visits[[#This Row],[VISIT_ID]],J_A_visits!A:Q,COLUMN(J_A_visits!Q:Q),0),"")</f>
        <v/>
      </c>
      <c r="I238" s="30">
        <f t="array" ref="I238">IFERROR(VLOOKUP(Visits[[#This Row],[VISIT_ID]],J_A_visits!$A:$O,COLUMN(J_A_visits!G:G),0),"")</f>
        <v/>
      </c>
      <c r="J238" s="37">
        <f t="array" ref="J238">IFERROR(VLOOKUP(Visits[[#This Row],[VISIT_ID]],J_A_visits!$A:$O,COLUMN(J_A_visits!H:H),0),"")</f>
        <v/>
      </c>
      <c r="K238" s="30">
        <f t="array" ref="K238">IFERROR(VLOOKUP(Visits[[#This Row],[VISIT_ID]],J_A_visits!$A:$O,COLUMN(J_A_visits!I:I),0),"")</f>
        <v/>
      </c>
      <c r="L238" s="37">
        <f t="array" ref="L238">IFERROR(VLOOKUP(Visits[[#This Row],[VISIT_ID]],J_A_visits!$A:$O,COLUMN(J_A_visits!J:J),0),"")</f>
        <v/>
      </c>
      <c r="M238" s="37">
        <f t="array" ref="M238">IFERROR(VLOOKUP(Visits[[#This Row],[VISIT_ID]],J_A_visits!$A:$O,COLUMN(J_A_visits!K:K),0),"")</f>
        <v/>
      </c>
      <c r="N238" s="37">
        <f t="array" ref="N238">IFERROR(VLOOKUP(Visits[[#This Row],[VISIT_ID]],J_A_visits!$A:$O,COLUMN(J_A_visits!L:L),0),"")</f>
        <v/>
      </c>
      <c r="O238" s="37">
        <f t="array" ref="O238">IFERROR(VLOOKUP(Visits[[#This Row],[VISIT_ID]],J_A_visits!$A:$O,COLUMN(J_A_visits!M:M),0),"")</f>
        <v/>
      </c>
      <c r="P238" s="37">
        <f>IFERROR(1-(Visits[[#This Row],[QUOTE_PRICE]]/Visits[[#This Row],[INITIAL_PRICE]]),"")</f>
        <v/>
      </c>
      <c r="Q238" s="36">
        <f t="array" ref="Q238">IFERROR(VLOOKUP(Visits[[#This Row],[VISIT_ID]],J_A_visits!$A:$O,COLUMN(J_A_visits!N:N),0),"")</f>
        <v/>
      </c>
      <c r="R238" s="30">
        <f t="array" ref="R238">IFERROR(VLOOKUP(Visits[[#This Row],[VISIT_ID]],J_A_visits!$A:$O,COLUMN(J_A_visits!N:N),0),"")</f>
        <v/>
      </c>
      <c r="S238" s="30">
        <f>IF(Visits[[#This Row],[VISIT_ID]]="","",COUNTIF(Table3[VISIT_ID],Visits[[#This Row],[VISIT_ID]]))</f>
        <v/>
      </c>
      <c r="T238" s="38">
        <f t="array" ref="T238">IFERROR(TIMEVALUE(MID(VLOOKUP(Visits[[#This Row],[VISIT_ID]],J_A_visits!A:O,COLUMN(J_A_visits!E:E),0),12,8))-(7/24),"")</f>
        <v/>
      </c>
      <c r="U238" s="38">
        <f t="array" ref="U238">IFERROR(
    MOD(TIMEVALUE(MID(VLOOKUP(Visits[[#This Row],[VISIT_ID]],J_A_visits!A:O,COLUMN(J_A_visits!F:F),0),12,8)) - (7/24), 1),
"")</f>
        <v/>
      </c>
      <c r="V238" s="38">
        <f>IF(_xlfn.MINIFS(Table3[CLOCK_IN],Table3[VISIT_ID],Visits[[#This Row],[VISIT_ID]])=0,"",_xlfn.MINIFS(Table3[CLOCK_IN],Table3[VISIT_ID],Visits[[#This Row],[VISIT_ID]]))</f>
        <v/>
      </c>
      <c r="W238" s="38">
        <f>IF(_xlfn.MAXIFS(Table3[CLOCK_OUT],Table3[VISIT_ID],Visits[[#This Row],[VISIT_ID]])=0,"",_xlfn.MAXIFS(Table3[CLOCK_OUT],Table3[VISIT_ID],Visits[[#This Row],[VISIT_ID]]))</f>
        <v/>
      </c>
      <c r="X238" s="20">
        <f>IFERROR((Visits[[#This Row],[SCH_END]]-Visits[[#This Row],[SCH_START]])*24,"")</f>
        <v/>
      </c>
      <c r="Y238" s="20">
        <f>IFERROR((Visits[[#This Row],[ACT_END]]-Visits[[#This Row],[ACT_START]])*24,"")</f>
        <v/>
      </c>
      <c r="Z238" s="37">
        <f>IFERROR(Visits[[#This Row],[INVOICE_PRICE]]*Parameters!$B$2+Parameters!$B$3,"")</f>
        <v/>
      </c>
      <c r="AA238" s="39">
        <f>IFERROR((Parameters!$B$6/Parameters!$C$6)*Visits[[#This Row],[EXP_DURATION]],"")</f>
        <v/>
      </c>
      <c r="AB238" s="39">
        <f>IFERROR((Parameters!$B$6/Parameters!$C$6)*Visits[[#This Row],[ACT_DURATION]],"")</f>
        <v/>
      </c>
      <c r="AC238" s="37">
        <f>IF(Visits[[#This Row],[VISIT_ID]]="","",Parameters!$B$7/Parameters!$C$7)</f>
        <v/>
      </c>
      <c r="AD238" s="38" t="n"/>
      <c r="AE238" s="37">
        <f t="array" ref="AE238">IFERROR(Visits[[#This Row],[EXP_DURATION]]*Table6[Average],"")</f>
        <v/>
      </c>
      <c r="AF238" s="39">
        <f>IFERROR(IF(Visits[[#This Row],[VISIT_ID]]="","",SUMIF(Table3[VISIT_ID],Visits[[#This Row],[VISIT_ID]],Table3[TOTAL_COST])),"")</f>
        <v/>
      </c>
    </row>
    <row r="239">
      <c r="A239" s="30">
        <f>IF(J_A_visits!A239="","",J_A_visits!A239)</f>
        <v/>
      </c>
      <c r="B239" s="30">
        <f t="array" ref="B239">IFERROR(VLOOKUP(Visits[[#This Row],[VISIT_ID]],J_A_visits!A:O,COLUMN(J_A_visits!B:B),0),"")</f>
        <v/>
      </c>
      <c r="C239" s="30">
        <f t="array" ref="C239">IFERROR(VLOOKUP(Visits[[#This Row],[VISIT_ID]],J_A_visits!A:O,COLUMN(J_A_visits!C:C),0),"")</f>
        <v/>
      </c>
      <c r="D239" s="30">
        <f t="array" ref="D239">IFERROR(VLOOKUP(Visits[[#This Row],[VISIT_ID]],J_A_visits!A:O,COLUMN(J_A_visits!D:D),0),"")</f>
        <v/>
      </c>
      <c r="E239" s="6">
        <f t="array" ref="E239">IFERROR(DATEVALUE(LEFT(VLOOKUP(Visits[[#This Row],[VISIT_ID]],J_A_visits!A:O,COLUMN(J_A_visits!E:E),0),10)),"")</f>
        <v/>
      </c>
      <c r="F239" s="6">
        <f>IFERROR(TEXT(Visits[[#This Row],[DATE]],"YYYY-MM"),"")</f>
        <v/>
      </c>
      <c r="G239" s="6">
        <f t="array" ref="G239">IFERROR(VLOOKUP(Visits[[#This Row],[VISIT_ID]],J_A_visits!A:P,COLUMN(J_A_visits!P:P),0),"")</f>
        <v/>
      </c>
      <c r="H239" s="6">
        <f t="array" ref="H239">IFERROR(VLOOKUP(Visits[[#This Row],[VISIT_ID]],J_A_visits!A:Q,COLUMN(J_A_visits!Q:Q),0),"")</f>
        <v/>
      </c>
      <c r="I239" s="30">
        <f t="array" ref="I239">IFERROR(VLOOKUP(Visits[[#This Row],[VISIT_ID]],J_A_visits!$A:$O,COLUMN(J_A_visits!G:G),0),"")</f>
        <v/>
      </c>
      <c r="J239" s="37">
        <f t="array" ref="J239">IFERROR(VLOOKUP(Visits[[#This Row],[VISIT_ID]],J_A_visits!$A:$O,COLUMN(J_A_visits!H:H),0),"")</f>
        <v/>
      </c>
      <c r="K239" s="30">
        <f t="array" ref="K239">IFERROR(VLOOKUP(Visits[[#This Row],[VISIT_ID]],J_A_visits!$A:$O,COLUMN(J_A_visits!I:I),0),"")</f>
        <v/>
      </c>
      <c r="L239" s="37">
        <f t="array" ref="L239">IFERROR(VLOOKUP(Visits[[#This Row],[VISIT_ID]],J_A_visits!$A:$O,COLUMN(J_A_visits!J:J),0),"")</f>
        <v/>
      </c>
      <c r="M239" s="37">
        <f t="array" ref="M239">IFERROR(VLOOKUP(Visits[[#This Row],[VISIT_ID]],J_A_visits!$A:$O,COLUMN(J_A_visits!K:K),0),"")</f>
        <v/>
      </c>
      <c r="N239" s="37">
        <f t="array" ref="N239">IFERROR(VLOOKUP(Visits[[#This Row],[VISIT_ID]],J_A_visits!$A:$O,COLUMN(J_A_visits!L:L),0),"")</f>
        <v/>
      </c>
      <c r="O239" s="37">
        <f t="array" ref="O239">IFERROR(VLOOKUP(Visits[[#This Row],[VISIT_ID]],J_A_visits!$A:$O,COLUMN(J_A_visits!M:M),0),"")</f>
        <v/>
      </c>
      <c r="P239" s="37">
        <f>IFERROR(1-(Visits[[#This Row],[QUOTE_PRICE]]/Visits[[#This Row],[INITIAL_PRICE]]),"")</f>
        <v/>
      </c>
      <c r="Q239" s="36">
        <f t="array" ref="Q239">IFERROR(VLOOKUP(Visits[[#This Row],[VISIT_ID]],J_A_visits!$A:$O,COLUMN(J_A_visits!N:N),0),"")</f>
        <v/>
      </c>
      <c r="R239" s="30">
        <f t="array" ref="R239">IFERROR(VLOOKUP(Visits[[#This Row],[VISIT_ID]],J_A_visits!$A:$O,COLUMN(J_A_visits!N:N),0),"")</f>
        <v/>
      </c>
      <c r="S239" s="30">
        <f>IF(Visits[[#This Row],[VISIT_ID]]="","",COUNTIF(Table3[VISIT_ID],Visits[[#This Row],[VISIT_ID]]))</f>
        <v/>
      </c>
      <c r="T239" s="38">
        <f t="array" ref="T239">IFERROR(TIMEVALUE(MID(VLOOKUP(Visits[[#This Row],[VISIT_ID]],J_A_visits!A:O,COLUMN(J_A_visits!E:E),0),12,8))-(7/24),"")</f>
        <v/>
      </c>
      <c r="U239" s="38">
        <f t="array" ref="U239">IFERROR(
    MOD(TIMEVALUE(MID(VLOOKUP(Visits[[#This Row],[VISIT_ID]],J_A_visits!A:O,COLUMN(J_A_visits!F:F),0),12,8)) - (7/24), 1),
"")</f>
        <v/>
      </c>
      <c r="V239" s="38">
        <f>IF(_xlfn.MINIFS(Table3[CLOCK_IN],Table3[VISIT_ID],Visits[[#This Row],[VISIT_ID]])=0,"",_xlfn.MINIFS(Table3[CLOCK_IN],Table3[VISIT_ID],Visits[[#This Row],[VISIT_ID]]))</f>
        <v/>
      </c>
      <c r="W239" s="38">
        <f>IF(_xlfn.MAXIFS(Table3[CLOCK_OUT],Table3[VISIT_ID],Visits[[#This Row],[VISIT_ID]])=0,"",_xlfn.MAXIFS(Table3[CLOCK_OUT],Table3[VISIT_ID],Visits[[#This Row],[VISIT_ID]]))</f>
        <v/>
      </c>
      <c r="X239" s="20">
        <f>IFERROR((Visits[[#This Row],[SCH_END]]-Visits[[#This Row],[SCH_START]])*24,"")</f>
        <v/>
      </c>
      <c r="Y239" s="20">
        <f>IFERROR((Visits[[#This Row],[ACT_END]]-Visits[[#This Row],[ACT_START]])*24,"")</f>
        <v/>
      </c>
      <c r="Z239" s="37">
        <f>IFERROR(Visits[[#This Row],[INVOICE_PRICE]]*Parameters!$B$2+Parameters!$B$3,"")</f>
        <v/>
      </c>
      <c r="AA239" s="39">
        <f>IFERROR((Parameters!$B$6/Parameters!$C$6)*Visits[[#This Row],[EXP_DURATION]],"")</f>
        <v/>
      </c>
      <c r="AB239" s="39">
        <f>IFERROR((Parameters!$B$6/Parameters!$C$6)*Visits[[#This Row],[ACT_DURATION]],"")</f>
        <v/>
      </c>
      <c r="AC239" s="37">
        <f>IF(Visits[[#This Row],[VISIT_ID]]="","",Parameters!$B$7/Parameters!$C$7)</f>
        <v/>
      </c>
      <c r="AD239" s="38" t="n"/>
      <c r="AE239" s="37">
        <f t="array" ref="AE239">IFERROR(Visits[[#This Row],[EXP_DURATION]]*Table6[Average],"")</f>
        <v/>
      </c>
      <c r="AF239" s="39">
        <f>IFERROR(IF(Visits[[#This Row],[VISIT_ID]]="","",SUMIF(Table3[VISIT_ID],Visits[[#This Row],[VISIT_ID]],Table3[TOTAL_COST])),"")</f>
        <v/>
      </c>
    </row>
    <row r="240">
      <c r="A240" s="30">
        <f>IF(J_A_visits!A240="","",J_A_visits!A240)</f>
        <v/>
      </c>
      <c r="B240" s="30">
        <f t="array" ref="B240">IFERROR(VLOOKUP(Visits[[#This Row],[VISIT_ID]],J_A_visits!A:O,COLUMN(J_A_visits!B:B),0),"")</f>
        <v/>
      </c>
      <c r="C240" s="30">
        <f t="array" ref="C240">IFERROR(VLOOKUP(Visits[[#This Row],[VISIT_ID]],J_A_visits!A:O,COLUMN(J_A_visits!C:C),0),"")</f>
        <v/>
      </c>
      <c r="D240" s="30">
        <f t="array" ref="D240">IFERROR(VLOOKUP(Visits[[#This Row],[VISIT_ID]],J_A_visits!A:O,COLUMN(J_A_visits!D:D),0),"")</f>
        <v/>
      </c>
      <c r="E240" s="6">
        <f t="array" ref="E240">IFERROR(DATEVALUE(LEFT(VLOOKUP(Visits[[#This Row],[VISIT_ID]],J_A_visits!A:O,COLUMN(J_A_visits!E:E),0),10)),"")</f>
        <v/>
      </c>
      <c r="F240" s="6">
        <f>IFERROR(TEXT(Visits[[#This Row],[DATE]],"YYYY-MM"),"")</f>
        <v/>
      </c>
      <c r="G240" s="6">
        <f t="array" ref="G240">IFERROR(VLOOKUP(Visits[[#This Row],[VISIT_ID]],J_A_visits!A:P,COLUMN(J_A_visits!P:P),0),"")</f>
        <v/>
      </c>
      <c r="H240" s="6">
        <f t="array" ref="H240">IFERROR(VLOOKUP(Visits[[#This Row],[VISIT_ID]],J_A_visits!A:Q,COLUMN(J_A_visits!Q:Q),0),"")</f>
        <v/>
      </c>
      <c r="I240" s="30">
        <f t="array" ref="I240">IFERROR(VLOOKUP(Visits[[#This Row],[VISIT_ID]],J_A_visits!$A:$O,COLUMN(J_A_visits!G:G),0),"")</f>
        <v/>
      </c>
      <c r="J240" s="37">
        <f t="array" ref="J240">IFERROR(VLOOKUP(Visits[[#This Row],[VISIT_ID]],J_A_visits!$A:$O,COLUMN(J_A_visits!H:H),0),"")</f>
        <v/>
      </c>
      <c r="K240" s="30">
        <f t="array" ref="K240">IFERROR(VLOOKUP(Visits[[#This Row],[VISIT_ID]],J_A_visits!$A:$O,COLUMN(J_A_visits!I:I),0),"")</f>
        <v/>
      </c>
      <c r="L240" s="37">
        <f t="array" ref="L240">IFERROR(VLOOKUP(Visits[[#This Row],[VISIT_ID]],J_A_visits!$A:$O,COLUMN(J_A_visits!J:J),0),"")</f>
        <v/>
      </c>
      <c r="M240" s="37">
        <f t="array" ref="M240">IFERROR(VLOOKUP(Visits[[#This Row],[VISIT_ID]],J_A_visits!$A:$O,COLUMN(J_A_visits!K:K),0),"")</f>
        <v/>
      </c>
      <c r="N240" s="37">
        <f t="array" ref="N240">IFERROR(VLOOKUP(Visits[[#This Row],[VISIT_ID]],J_A_visits!$A:$O,COLUMN(J_A_visits!L:L),0),"")</f>
        <v/>
      </c>
      <c r="O240" s="37">
        <f t="array" ref="O240">IFERROR(VLOOKUP(Visits[[#This Row],[VISIT_ID]],J_A_visits!$A:$O,COLUMN(J_A_visits!M:M),0),"")</f>
        <v/>
      </c>
      <c r="P240" s="37">
        <f>IFERROR(1-(Visits[[#This Row],[QUOTE_PRICE]]/Visits[[#This Row],[INITIAL_PRICE]]),"")</f>
        <v/>
      </c>
      <c r="Q240" s="36">
        <f t="array" ref="Q240">IFERROR(VLOOKUP(Visits[[#This Row],[VISIT_ID]],J_A_visits!$A:$O,COLUMN(J_A_visits!N:N),0),"")</f>
        <v/>
      </c>
      <c r="R240" s="30">
        <f t="array" ref="R240">IFERROR(VLOOKUP(Visits[[#This Row],[VISIT_ID]],J_A_visits!$A:$O,COLUMN(J_A_visits!N:N),0),"")</f>
        <v/>
      </c>
      <c r="S240" s="30">
        <f>IF(Visits[[#This Row],[VISIT_ID]]="","",COUNTIF(Table3[VISIT_ID],Visits[[#This Row],[VISIT_ID]]))</f>
        <v/>
      </c>
      <c r="T240" s="38">
        <f t="array" ref="T240">IFERROR(TIMEVALUE(MID(VLOOKUP(Visits[[#This Row],[VISIT_ID]],J_A_visits!A:O,COLUMN(J_A_visits!E:E),0),12,8))-(7/24),"")</f>
        <v/>
      </c>
      <c r="U240" s="38">
        <f t="array" ref="U240">IFERROR(
    MOD(TIMEVALUE(MID(VLOOKUP(Visits[[#This Row],[VISIT_ID]],J_A_visits!A:O,COLUMN(J_A_visits!F:F),0),12,8)) - (7/24), 1),
"")</f>
        <v/>
      </c>
      <c r="V240" s="38">
        <f>IF(_xlfn.MINIFS(Table3[CLOCK_IN],Table3[VISIT_ID],Visits[[#This Row],[VISIT_ID]])=0,"",_xlfn.MINIFS(Table3[CLOCK_IN],Table3[VISIT_ID],Visits[[#This Row],[VISIT_ID]]))</f>
        <v/>
      </c>
      <c r="W240" s="38">
        <f>IF(_xlfn.MAXIFS(Table3[CLOCK_OUT],Table3[VISIT_ID],Visits[[#This Row],[VISIT_ID]])=0,"",_xlfn.MAXIFS(Table3[CLOCK_OUT],Table3[VISIT_ID],Visits[[#This Row],[VISIT_ID]]))</f>
        <v/>
      </c>
      <c r="X240" s="20">
        <f>IFERROR((Visits[[#This Row],[SCH_END]]-Visits[[#This Row],[SCH_START]])*24,"")</f>
        <v/>
      </c>
      <c r="Y240" s="20">
        <f>IFERROR((Visits[[#This Row],[ACT_END]]-Visits[[#This Row],[ACT_START]])*24,"")</f>
        <v/>
      </c>
      <c r="Z240" s="37">
        <f>IFERROR(Visits[[#This Row],[INVOICE_PRICE]]*Parameters!$B$2+Parameters!$B$3,"")</f>
        <v/>
      </c>
      <c r="AA240" s="39">
        <f>IFERROR((Parameters!$B$6/Parameters!$C$6)*Visits[[#This Row],[EXP_DURATION]],"")</f>
        <v/>
      </c>
      <c r="AB240" s="39">
        <f>IFERROR((Parameters!$B$6/Parameters!$C$6)*Visits[[#This Row],[ACT_DURATION]],"")</f>
        <v/>
      </c>
      <c r="AC240" s="37">
        <f>IF(Visits[[#This Row],[VISIT_ID]]="","",Parameters!$B$7/Parameters!$C$7)</f>
        <v/>
      </c>
      <c r="AD240" s="38" t="n"/>
      <c r="AE240" s="37">
        <f t="array" ref="AE240">IFERROR(Visits[[#This Row],[EXP_DURATION]]*Table6[Average],"")</f>
        <v/>
      </c>
      <c r="AF240" s="39">
        <f>IFERROR(IF(Visits[[#This Row],[VISIT_ID]]="","",SUMIF(Table3[VISIT_ID],Visits[[#This Row],[VISIT_ID]],Table3[TOTAL_COST])),"")</f>
        <v/>
      </c>
    </row>
    <row r="241">
      <c r="A241" s="30">
        <f>IF(J_A_visits!A241="","",J_A_visits!A241)</f>
        <v/>
      </c>
      <c r="B241" s="30">
        <f t="array" ref="B241">IFERROR(VLOOKUP(Visits[[#This Row],[VISIT_ID]],J_A_visits!A:O,COLUMN(J_A_visits!B:B),0),"")</f>
        <v/>
      </c>
      <c r="C241" s="30">
        <f t="array" ref="C241">IFERROR(VLOOKUP(Visits[[#This Row],[VISIT_ID]],J_A_visits!A:O,COLUMN(J_A_visits!C:C),0),"")</f>
        <v/>
      </c>
      <c r="D241" s="30">
        <f t="array" ref="D241">IFERROR(VLOOKUP(Visits[[#This Row],[VISIT_ID]],J_A_visits!A:O,COLUMN(J_A_visits!D:D),0),"")</f>
        <v/>
      </c>
      <c r="E241" s="6">
        <f t="array" ref="E241">IFERROR(DATEVALUE(LEFT(VLOOKUP(Visits[[#This Row],[VISIT_ID]],J_A_visits!A:O,COLUMN(J_A_visits!E:E),0),10)),"")</f>
        <v/>
      </c>
      <c r="F241" s="6">
        <f>IFERROR(TEXT(Visits[[#This Row],[DATE]],"YYYY-MM"),"")</f>
        <v/>
      </c>
      <c r="G241" s="6">
        <f t="array" ref="G241">IFERROR(VLOOKUP(Visits[[#This Row],[VISIT_ID]],J_A_visits!A:P,COLUMN(J_A_visits!P:P),0),"")</f>
        <v/>
      </c>
      <c r="H241" s="6">
        <f t="array" ref="H241">IFERROR(VLOOKUP(Visits[[#This Row],[VISIT_ID]],J_A_visits!A:Q,COLUMN(J_A_visits!Q:Q),0),"")</f>
        <v/>
      </c>
      <c r="I241" s="30">
        <f t="array" ref="I241">IFERROR(VLOOKUP(Visits[[#This Row],[VISIT_ID]],J_A_visits!$A:$O,COLUMN(J_A_visits!G:G),0),"")</f>
        <v/>
      </c>
      <c r="J241" s="37">
        <f t="array" ref="J241">IFERROR(VLOOKUP(Visits[[#This Row],[VISIT_ID]],J_A_visits!$A:$O,COLUMN(J_A_visits!H:H),0),"")</f>
        <v/>
      </c>
      <c r="K241" s="30">
        <f t="array" ref="K241">IFERROR(VLOOKUP(Visits[[#This Row],[VISIT_ID]],J_A_visits!$A:$O,COLUMN(J_A_visits!I:I),0),"")</f>
        <v/>
      </c>
      <c r="L241" s="37">
        <f t="array" ref="L241">IFERROR(VLOOKUP(Visits[[#This Row],[VISIT_ID]],J_A_visits!$A:$O,COLUMN(J_A_visits!J:J),0),"")</f>
        <v/>
      </c>
      <c r="M241" s="37">
        <f t="array" ref="M241">IFERROR(VLOOKUP(Visits[[#This Row],[VISIT_ID]],J_A_visits!$A:$O,COLUMN(J_A_visits!K:K),0),"")</f>
        <v/>
      </c>
      <c r="N241" s="37">
        <f t="array" ref="N241">IFERROR(VLOOKUP(Visits[[#This Row],[VISIT_ID]],J_A_visits!$A:$O,COLUMN(J_A_visits!L:L),0),"")</f>
        <v/>
      </c>
      <c r="O241" s="37">
        <f t="array" ref="O241">IFERROR(VLOOKUP(Visits[[#This Row],[VISIT_ID]],J_A_visits!$A:$O,COLUMN(J_A_visits!M:M),0),"")</f>
        <v/>
      </c>
      <c r="P241" s="37">
        <f>IFERROR(1-(Visits[[#This Row],[QUOTE_PRICE]]/Visits[[#This Row],[INITIAL_PRICE]]),"")</f>
        <v/>
      </c>
      <c r="Q241" s="36">
        <f t="array" ref="Q241">IFERROR(VLOOKUP(Visits[[#This Row],[VISIT_ID]],J_A_visits!$A:$O,COLUMN(J_A_visits!N:N),0),"")</f>
        <v/>
      </c>
      <c r="R241" s="30">
        <f t="array" ref="R241">IFERROR(VLOOKUP(Visits[[#This Row],[VISIT_ID]],J_A_visits!$A:$O,COLUMN(J_A_visits!N:N),0),"")</f>
        <v/>
      </c>
      <c r="S241" s="30">
        <f>IF(Visits[[#This Row],[VISIT_ID]]="","",COUNTIF(Table3[VISIT_ID],Visits[[#This Row],[VISIT_ID]]))</f>
        <v/>
      </c>
      <c r="T241" s="38">
        <f t="array" ref="T241">IFERROR(TIMEVALUE(MID(VLOOKUP(Visits[[#This Row],[VISIT_ID]],J_A_visits!A:O,COLUMN(J_A_visits!E:E),0),12,8))-(7/24),"")</f>
        <v/>
      </c>
      <c r="U241" s="38">
        <f t="array" ref="U241">IFERROR(
    MOD(TIMEVALUE(MID(VLOOKUP(Visits[[#This Row],[VISIT_ID]],J_A_visits!A:O,COLUMN(J_A_visits!F:F),0),12,8)) - (7/24), 1),
"")</f>
        <v/>
      </c>
      <c r="V241" s="38">
        <f>IF(_xlfn.MINIFS(Table3[CLOCK_IN],Table3[VISIT_ID],Visits[[#This Row],[VISIT_ID]])=0,"",_xlfn.MINIFS(Table3[CLOCK_IN],Table3[VISIT_ID],Visits[[#This Row],[VISIT_ID]]))</f>
        <v/>
      </c>
      <c r="W241" s="38">
        <f>IF(_xlfn.MAXIFS(Table3[CLOCK_OUT],Table3[VISIT_ID],Visits[[#This Row],[VISIT_ID]])=0,"",_xlfn.MAXIFS(Table3[CLOCK_OUT],Table3[VISIT_ID],Visits[[#This Row],[VISIT_ID]]))</f>
        <v/>
      </c>
      <c r="X241" s="20">
        <f>IFERROR((Visits[[#This Row],[SCH_END]]-Visits[[#This Row],[SCH_START]])*24,"")</f>
        <v/>
      </c>
      <c r="Y241" s="20">
        <f>IFERROR((Visits[[#This Row],[ACT_END]]-Visits[[#This Row],[ACT_START]])*24,"")</f>
        <v/>
      </c>
      <c r="Z241" s="37">
        <f>IFERROR(Visits[[#This Row],[INVOICE_PRICE]]*Parameters!$B$2+Parameters!$B$3,"")</f>
        <v/>
      </c>
      <c r="AA241" s="39">
        <f>IFERROR((Parameters!$B$6/Parameters!$C$6)*Visits[[#This Row],[EXP_DURATION]],"")</f>
        <v/>
      </c>
      <c r="AB241" s="39">
        <f>IFERROR((Parameters!$B$6/Parameters!$C$6)*Visits[[#This Row],[ACT_DURATION]],"")</f>
        <v/>
      </c>
      <c r="AC241" s="37">
        <f>IF(Visits[[#This Row],[VISIT_ID]]="","",Parameters!$B$7/Parameters!$C$7)</f>
        <v/>
      </c>
      <c r="AD241" s="38" t="n"/>
      <c r="AE241" s="37">
        <f t="array" ref="AE241">IFERROR(Visits[[#This Row],[EXP_DURATION]]*Table6[Average],"")</f>
        <v/>
      </c>
      <c r="AF241" s="39">
        <f>IFERROR(IF(Visits[[#This Row],[VISIT_ID]]="","",SUMIF(Table3[VISIT_ID],Visits[[#This Row],[VISIT_ID]],Table3[TOTAL_COST])),"")</f>
        <v/>
      </c>
    </row>
    <row r="242">
      <c r="A242" s="30">
        <f>IF(J_A_visits!A242="","",J_A_visits!A242)</f>
        <v/>
      </c>
      <c r="B242" s="30">
        <f t="array" ref="B242">IFERROR(VLOOKUP(Visits[[#This Row],[VISIT_ID]],J_A_visits!A:O,COLUMN(J_A_visits!B:B),0),"")</f>
        <v/>
      </c>
      <c r="C242" s="30">
        <f t="array" ref="C242">IFERROR(VLOOKUP(Visits[[#This Row],[VISIT_ID]],J_A_visits!A:O,COLUMN(J_A_visits!C:C),0),"")</f>
        <v/>
      </c>
      <c r="D242" s="30">
        <f t="array" ref="D242">IFERROR(VLOOKUP(Visits[[#This Row],[VISIT_ID]],J_A_visits!A:O,COLUMN(J_A_visits!D:D),0),"")</f>
        <v/>
      </c>
      <c r="E242" s="6">
        <f t="array" ref="E242">IFERROR(DATEVALUE(LEFT(VLOOKUP(Visits[[#This Row],[VISIT_ID]],J_A_visits!A:O,COLUMN(J_A_visits!E:E),0),10)),"")</f>
        <v/>
      </c>
      <c r="F242" s="6">
        <f>IFERROR(TEXT(Visits[[#This Row],[DATE]],"YYYY-MM"),"")</f>
        <v/>
      </c>
      <c r="G242" s="6">
        <f t="array" ref="G242">IFERROR(VLOOKUP(Visits[[#This Row],[VISIT_ID]],J_A_visits!A:P,COLUMN(J_A_visits!P:P),0),"")</f>
        <v/>
      </c>
      <c r="H242" s="6">
        <f t="array" ref="H242">IFERROR(VLOOKUP(Visits[[#This Row],[VISIT_ID]],J_A_visits!A:Q,COLUMN(J_A_visits!Q:Q),0),"")</f>
        <v/>
      </c>
      <c r="I242" s="30">
        <f t="array" ref="I242">IFERROR(VLOOKUP(Visits[[#This Row],[VISIT_ID]],J_A_visits!$A:$O,COLUMN(J_A_visits!G:G),0),"")</f>
        <v/>
      </c>
      <c r="J242" s="37">
        <f t="array" ref="J242">IFERROR(VLOOKUP(Visits[[#This Row],[VISIT_ID]],J_A_visits!$A:$O,COLUMN(J_A_visits!H:H),0),"")</f>
        <v/>
      </c>
      <c r="K242" s="30">
        <f t="array" ref="K242">IFERROR(VLOOKUP(Visits[[#This Row],[VISIT_ID]],J_A_visits!$A:$O,COLUMN(J_A_visits!I:I),0),"")</f>
        <v/>
      </c>
      <c r="L242" s="37">
        <f t="array" ref="L242">IFERROR(VLOOKUP(Visits[[#This Row],[VISIT_ID]],J_A_visits!$A:$O,COLUMN(J_A_visits!J:J),0),"")</f>
        <v/>
      </c>
      <c r="M242" s="37">
        <f t="array" ref="M242">IFERROR(VLOOKUP(Visits[[#This Row],[VISIT_ID]],J_A_visits!$A:$O,COLUMN(J_A_visits!K:K),0),"")</f>
        <v/>
      </c>
      <c r="N242" s="37">
        <f t="array" ref="N242">IFERROR(VLOOKUP(Visits[[#This Row],[VISIT_ID]],J_A_visits!$A:$O,COLUMN(J_A_visits!L:L),0),"")</f>
        <v/>
      </c>
      <c r="O242" s="37">
        <f t="array" ref="O242">IFERROR(VLOOKUP(Visits[[#This Row],[VISIT_ID]],J_A_visits!$A:$O,COLUMN(J_A_visits!M:M),0),"")</f>
        <v/>
      </c>
      <c r="P242" s="37">
        <f>IFERROR(1-(Visits[[#This Row],[QUOTE_PRICE]]/Visits[[#This Row],[INITIAL_PRICE]]),"")</f>
        <v/>
      </c>
      <c r="Q242" s="36">
        <f t="array" ref="Q242">IFERROR(VLOOKUP(Visits[[#This Row],[VISIT_ID]],J_A_visits!$A:$O,COLUMN(J_A_visits!N:N),0),"")</f>
        <v/>
      </c>
      <c r="R242" s="30">
        <f t="array" ref="R242">IFERROR(VLOOKUP(Visits[[#This Row],[VISIT_ID]],J_A_visits!$A:$O,COLUMN(J_A_visits!N:N),0),"")</f>
        <v/>
      </c>
      <c r="S242" s="30">
        <f>IF(Visits[[#This Row],[VISIT_ID]]="","",COUNTIF(Table3[VISIT_ID],Visits[[#This Row],[VISIT_ID]]))</f>
        <v/>
      </c>
      <c r="T242" s="38">
        <f t="array" ref="T242">IFERROR(TIMEVALUE(MID(VLOOKUP(Visits[[#This Row],[VISIT_ID]],J_A_visits!A:O,COLUMN(J_A_visits!E:E),0),12,8))-(7/24),"")</f>
        <v/>
      </c>
      <c r="U242" s="38">
        <f t="array" ref="U242">IFERROR(
    MOD(TIMEVALUE(MID(VLOOKUP(Visits[[#This Row],[VISIT_ID]],J_A_visits!A:O,COLUMN(J_A_visits!F:F),0),12,8)) - (7/24), 1),
"")</f>
        <v/>
      </c>
      <c r="V242" s="38">
        <f>IF(_xlfn.MINIFS(Table3[CLOCK_IN],Table3[VISIT_ID],Visits[[#This Row],[VISIT_ID]])=0,"",_xlfn.MINIFS(Table3[CLOCK_IN],Table3[VISIT_ID],Visits[[#This Row],[VISIT_ID]]))</f>
        <v/>
      </c>
      <c r="W242" s="38">
        <f>IF(_xlfn.MAXIFS(Table3[CLOCK_OUT],Table3[VISIT_ID],Visits[[#This Row],[VISIT_ID]])=0,"",_xlfn.MAXIFS(Table3[CLOCK_OUT],Table3[VISIT_ID],Visits[[#This Row],[VISIT_ID]]))</f>
        <v/>
      </c>
      <c r="X242" s="20">
        <f>IFERROR((Visits[[#This Row],[SCH_END]]-Visits[[#This Row],[SCH_START]])*24,"")</f>
        <v/>
      </c>
      <c r="Y242" s="20">
        <f>IFERROR((Visits[[#This Row],[ACT_END]]-Visits[[#This Row],[ACT_START]])*24,"")</f>
        <v/>
      </c>
      <c r="Z242" s="37">
        <f>IFERROR(Visits[[#This Row],[INVOICE_PRICE]]*Parameters!$B$2+Parameters!$B$3,"")</f>
        <v/>
      </c>
      <c r="AA242" s="39">
        <f>IFERROR((Parameters!$B$6/Parameters!$C$6)*Visits[[#This Row],[EXP_DURATION]],"")</f>
        <v/>
      </c>
      <c r="AB242" s="39">
        <f>IFERROR((Parameters!$B$6/Parameters!$C$6)*Visits[[#This Row],[ACT_DURATION]],"")</f>
        <v/>
      </c>
      <c r="AC242" s="37">
        <f>IF(Visits[[#This Row],[VISIT_ID]]="","",Parameters!$B$7/Parameters!$C$7)</f>
        <v/>
      </c>
      <c r="AD242" s="38" t="n"/>
      <c r="AE242" s="37">
        <f t="array" ref="AE242">IFERROR(Visits[[#This Row],[EXP_DURATION]]*Table6[Average],"")</f>
        <v/>
      </c>
      <c r="AF242" s="39">
        <f>IFERROR(IF(Visits[[#This Row],[VISIT_ID]]="","",SUMIF(Table3[VISIT_ID],Visits[[#This Row],[VISIT_ID]],Table3[TOTAL_COST])),"")</f>
        <v/>
      </c>
    </row>
    <row r="243">
      <c r="A243" s="30">
        <f>IF(J_A_visits!A243="","",J_A_visits!A243)</f>
        <v/>
      </c>
      <c r="B243" s="30">
        <f t="array" ref="B243">IFERROR(VLOOKUP(Visits[[#This Row],[VISIT_ID]],J_A_visits!A:O,COLUMN(J_A_visits!B:B),0),"")</f>
        <v/>
      </c>
      <c r="C243" s="30">
        <f t="array" ref="C243">IFERROR(VLOOKUP(Visits[[#This Row],[VISIT_ID]],J_A_visits!A:O,COLUMN(J_A_visits!C:C),0),"")</f>
        <v/>
      </c>
      <c r="D243" s="30">
        <f t="array" ref="D243">IFERROR(VLOOKUP(Visits[[#This Row],[VISIT_ID]],J_A_visits!A:O,COLUMN(J_A_visits!D:D),0),"")</f>
        <v/>
      </c>
      <c r="E243" s="6">
        <f t="array" ref="E243">IFERROR(DATEVALUE(LEFT(VLOOKUP(Visits[[#This Row],[VISIT_ID]],J_A_visits!A:O,COLUMN(J_A_visits!E:E),0),10)),"")</f>
        <v/>
      </c>
      <c r="F243" s="6">
        <f>IFERROR(TEXT(Visits[[#This Row],[DATE]],"YYYY-MM"),"")</f>
        <v/>
      </c>
      <c r="G243" s="6">
        <f t="array" ref="G243">IFERROR(VLOOKUP(Visits[[#This Row],[VISIT_ID]],J_A_visits!A:P,COLUMN(J_A_visits!P:P),0),"")</f>
        <v/>
      </c>
      <c r="H243" s="6">
        <f t="array" ref="H243">IFERROR(VLOOKUP(Visits[[#This Row],[VISIT_ID]],J_A_visits!A:Q,COLUMN(J_A_visits!Q:Q),0),"")</f>
        <v/>
      </c>
      <c r="I243" s="30">
        <f t="array" ref="I243">IFERROR(VLOOKUP(Visits[[#This Row],[VISIT_ID]],J_A_visits!$A:$O,COLUMN(J_A_visits!G:G),0),"")</f>
        <v/>
      </c>
      <c r="J243" s="37">
        <f t="array" ref="J243">IFERROR(VLOOKUP(Visits[[#This Row],[VISIT_ID]],J_A_visits!$A:$O,COLUMN(J_A_visits!H:H),0),"")</f>
        <v/>
      </c>
      <c r="K243" s="30">
        <f t="array" ref="K243">IFERROR(VLOOKUP(Visits[[#This Row],[VISIT_ID]],J_A_visits!$A:$O,COLUMN(J_A_visits!I:I),0),"")</f>
        <v/>
      </c>
      <c r="L243" s="37">
        <f t="array" ref="L243">IFERROR(VLOOKUP(Visits[[#This Row],[VISIT_ID]],J_A_visits!$A:$O,COLUMN(J_A_visits!J:J),0),"")</f>
        <v/>
      </c>
      <c r="M243" s="37">
        <f t="array" ref="M243">IFERROR(VLOOKUP(Visits[[#This Row],[VISIT_ID]],J_A_visits!$A:$O,COLUMN(J_A_visits!K:K),0),"")</f>
        <v/>
      </c>
      <c r="N243" s="37">
        <f t="array" ref="N243">IFERROR(VLOOKUP(Visits[[#This Row],[VISIT_ID]],J_A_visits!$A:$O,COLUMN(J_A_visits!L:L),0),"")</f>
        <v/>
      </c>
      <c r="O243" s="37">
        <f t="array" ref="O243">IFERROR(VLOOKUP(Visits[[#This Row],[VISIT_ID]],J_A_visits!$A:$O,COLUMN(J_A_visits!M:M),0),"")</f>
        <v/>
      </c>
      <c r="P243" s="37">
        <f>IFERROR(1-(Visits[[#This Row],[QUOTE_PRICE]]/Visits[[#This Row],[INITIAL_PRICE]]),"")</f>
        <v/>
      </c>
      <c r="Q243" s="36">
        <f t="array" ref="Q243">IFERROR(VLOOKUP(Visits[[#This Row],[VISIT_ID]],J_A_visits!$A:$O,COLUMN(J_A_visits!N:N),0),"")</f>
        <v/>
      </c>
      <c r="R243" s="30">
        <f t="array" ref="R243">IFERROR(VLOOKUP(Visits[[#This Row],[VISIT_ID]],J_A_visits!$A:$O,COLUMN(J_A_visits!N:N),0),"")</f>
        <v/>
      </c>
      <c r="S243" s="30">
        <f>IF(Visits[[#This Row],[VISIT_ID]]="","",COUNTIF(Table3[VISIT_ID],Visits[[#This Row],[VISIT_ID]]))</f>
        <v/>
      </c>
      <c r="T243" s="38">
        <f t="array" ref="T243">IFERROR(TIMEVALUE(MID(VLOOKUP(Visits[[#This Row],[VISIT_ID]],J_A_visits!A:O,COLUMN(J_A_visits!E:E),0),12,8))-(7/24),"")</f>
        <v/>
      </c>
      <c r="U243" s="38">
        <f t="array" ref="U243">IFERROR(
    MOD(TIMEVALUE(MID(VLOOKUP(Visits[[#This Row],[VISIT_ID]],J_A_visits!A:O,COLUMN(J_A_visits!F:F),0),12,8)) - (7/24), 1),
"")</f>
        <v/>
      </c>
      <c r="V243" s="38">
        <f>IF(_xlfn.MINIFS(Table3[CLOCK_IN],Table3[VISIT_ID],Visits[[#This Row],[VISIT_ID]])=0,"",_xlfn.MINIFS(Table3[CLOCK_IN],Table3[VISIT_ID],Visits[[#This Row],[VISIT_ID]]))</f>
        <v/>
      </c>
      <c r="W243" s="38">
        <f>IF(_xlfn.MAXIFS(Table3[CLOCK_OUT],Table3[VISIT_ID],Visits[[#This Row],[VISIT_ID]])=0,"",_xlfn.MAXIFS(Table3[CLOCK_OUT],Table3[VISIT_ID],Visits[[#This Row],[VISIT_ID]]))</f>
        <v/>
      </c>
      <c r="X243" s="20">
        <f>IFERROR((Visits[[#This Row],[SCH_END]]-Visits[[#This Row],[SCH_START]])*24,"")</f>
        <v/>
      </c>
      <c r="Y243" s="20">
        <f>IFERROR((Visits[[#This Row],[ACT_END]]-Visits[[#This Row],[ACT_START]])*24,"")</f>
        <v/>
      </c>
      <c r="Z243" s="37">
        <f>IFERROR(Visits[[#This Row],[INVOICE_PRICE]]*Parameters!$B$2+Parameters!$B$3,"")</f>
        <v/>
      </c>
      <c r="AA243" s="39">
        <f>IFERROR((Parameters!$B$6/Parameters!$C$6)*Visits[[#This Row],[EXP_DURATION]],"")</f>
        <v/>
      </c>
      <c r="AB243" s="39">
        <f>IFERROR((Parameters!$B$6/Parameters!$C$6)*Visits[[#This Row],[ACT_DURATION]],"")</f>
        <v/>
      </c>
      <c r="AC243" s="37">
        <f>IF(Visits[[#This Row],[VISIT_ID]]="","",Parameters!$B$7/Parameters!$C$7)</f>
        <v/>
      </c>
      <c r="AD243" s="38" t="n"/>
      <c r="AE243" s="37">
        <f t="array" ref="AE243">IFERROR(Visits[[#This Row],[EXP_DURATION]]*Table6[Average],"")</f>
        <v/>
      </c>
      <c r="AF243" s="39">
        <f>IFERROR(IF(Visits[[#This Row],[VISIT_ID]]="","",SUMIF(Table3[VISIT_ID],Visits[[#This Row],[VISIT_ID]],Table3[TOTAL_COST])),"")</f>
        <v/>
      </c>
    </row>
    <row r="244">
      <c r="A244" s="30">
        <f>IF(J_A_visits!A244="","",J_A_visits!A244)</f>
        <v/>
      </c>
      <c r="B244" s="30">
        <f t="array" ref="B244">IFERROR(VLOOKUP(Visits[[#This Row],[VISIT_ID]],J_A_visits!A:O,COLUMN(J_A_visits!B:B),0),"")</f>
        <v/>
      </c>
      <c r="C244" s="30">
        <f t="array" ref="C244">IFERROR(VLOOKUP(Visits[[#This Row],[VISIT_ID]],J_A_visits!A:O,COLUMN(J_A_visits!C:C),0),"")</f>
        <v/>
      </c>
      <c r="D244" s="30">
        <f t="array" ref="D244">IFERROR(VLOOKUP(Visits[[#This Row],[VISIT_ID]],J_A_visits!A:O,COLUMN(J_A_visits!D:D),0),"")</f>
        <v/>
      </c>
      <c r="E244" s="6">
        <f t="array" ref="E244">IFERROR(DATEVALUE(LEFT(VLOOKUP(Visits[[#This Row],[VISIT_ID]],J_A_visits!A:O,COLUMN(J_A_visits!E:E),0),10)),"")</f>
        <v/>
      </c>
      <c r="F244" s="6">
        <f>IFERROR(TEXT(Visits[[#This Row],[DATE]],"YYYY-MM"),"")</f>
        <v/>
      </c>
      <c r="G244" s="6">
        <f t="array" ref="G244">IFERROR(VLOOKUP(Visits[[#This Row],[VISIT_ID]],J_A_visits!A:P,COLUMN(J_A_visits!P:P),0),"")</f>
        <v/>
      </c>
      <c r="H244" s="6">
        <f t="array" ref="H244">IFERROR(VLOOKUP(Visits[[#This Row],[VISIT_ID]],J_A_visits!A:Q,COLUMN(J_A_visits!Q:Q),0),"")</f>
        <v/>
      </c>
      <c r="I244" s="30">
        <f t="array" ref="I244">IFERROR(VLOOKUP(Visits[[#This Row],[VISIT_ID]],J_A_visits!$A:$O,COLUMN(J_A_visits!G:G),0),"")</f>
        <v/>
      </c>
      <c r="J244" s="37">
        <f t="array" ref="J244">IFERROR(VLOOKUP(Visits[[#This Row],[VISIT_ID]],J_A_visits!$A:$O,COLUMN(J_A_visits!H:H),0),"")</f>
        <v/>
      </c>
      <c r="K244" s="30">
        <f t="array" ref="K244">IFERROR(VLOOKUP(Visits[[#This Row],[VISIT_ID]],J_A_visits!$A:$O,COLUMN(J_A_visits!I:I),0),"")</f>
        <v/>
      </c>
      <c r="L244" s="37">
        <f t="array" ref="L244">IFERROR(VLOOKUP(Visits[[#This Row],[VISIT_ID]],J_A_visits!$A:$O,COLUMN(J_A_visits!J:J),0),"")</f>
        <v/>
      </c>
      <c r="M244" s="37">
        <f t="array" ref="M244">IFERROR(VLOOKUP(Visits[[#This Row],[VISIT_ID]],J_A_visits!$A:$O,COLUMN(J_A_visits!K:K),0),"")</f>
        <v/>
      </c>
      <c r="N244" s="37">
        <f t="array" ref="N244">IFERROR(VLOOKUP(Visits[[#This Row],[VISIT_ID]],J_A_visits!$A:$O,COLUMN(J_A_visits!L:L),0),"")</f>
        <v/>
      </c>
      <c r="O244" s="37">
        <f t="array" ref="O244">IFERROR(VLOOKUP(Visits[[#This Row],[VISIT_ID]],J_A_visits!$A:$O,COLUMN(J_A_visits!M:M),0),"")</f>
        <v/>
      </c>
      <c r="P244" s="37">
        <f>IFERROR(1-(Visits[[#This Row],[QUOTE_PRICE]]/Visits[[#This Row],[INITIAL_PRICE]]),"")</f>
        <v/>
      </c>
      <c r="Q244" s="36">
        <f t="array" ref="Q244">IFERROR(VLOOKUP(Visits[[#This Row],[VISIT_ID]],J_A_visits!$A:$O,COLUMN(J_A_visits!N:N),0),"")</f>
        <v/>
      </c>
      <c r="R244" s="30">
        <f t="array" ref="R244">IFERROR(VLOOKUP(Visits[[#This Row],[VISIT_ID]],J_A_visits!$A:$O,COLUMN(J_A_visits!N:N),0),"")</f>
        <v/>
      </c>
      <c r="S244" s="30">
        <f>IF(Visits[[#This Row],[VISIT_ID]]="","",COUNTIF(Table3[VISIT_ID],Visits[[#This Row],[VISIT_ID]]))</f>
        <v/>
      </c>
      <c r="T244" s="38">
        <f t="array" ref="T244">IFERROR(TIMEVALUE(MID(VLOOKUP(Visits[[#This Row],[VISIT_ID]],J_A_visits!A:O,COLUMN(J_A_visits!E:E),0),12,8))-(7/24),"")</f>
        <v/>
      </c>
      <c r="U244" s="38">
        <f t="array" ref="U244">IFERROR(
    MOD(TIMEVALUE(MID(VLOOKUP(Visits[[#This Row],[VISIT_ID]],J_A_visits!A:O,COLUMN(J_A_visits!F:F),0),12,8)) - (7/24), 1),
"")</f>
        <v/>
      </c>
      <c r="V244" s="38">
        <f>IF(_xlfn.MINIFS(Table3[CLOCK_IN],Table3[VISIT_ID],Visits[[#This Row],[VISIT_ID]])=0,"",_xlfn.MINIFS(Table3[CLOCK_IN],Table3[VISIT_ID],Visits[[#This Row],[VISIT_ID]]))</f>
        <v/>
      </c>
      <c r="W244" s="38">
        <f>IF(_xlfn.MAXIFS(Table3[CLOCK_OUT],Table3[VISIT_ID],Visits[[#This Row],[VISIT_ID]])=0,"",_xlfn.MAXIFS(Table3[CLOCK_OUT],Table3[VISIT_ID],Visits[[#This Row],[VISIT_ID]]))</f>
        <v/>
      </c>
      <c r="X244" s="20">
        <f>IFERROR((Visits[[#This Row],[SCH_END]]-Visits[[#This Row],[SCH_START]])*24,"")</f>
        <v/>
      </c>
      <c r="Y244" s="20">
        <f>IFERROR((Visits[[#This Row],[ACT_END]]-Visits[[#This Row],[ACT_START]])*24,"")</f>
        <v/>
      </c>
      <c r="Z244" s="37">
        <f>IFERROR(Visits[[#This Row],[INVOICE_PRICE]]*Parameters!$B$2+Parameters!$B$3,"")</f>
        <v/>
      </c>
      <c r="AA244" s="39">
        <f>IFERROR((Parameters!$B$6/Parameters!$C$6)*Visits[[#This Row],[EXP_DURATION]],"")</f>
        <v/>
      </c>
      <c r="AB244" s="39">
        <f>IFERROR((Parameters!$B$6/Parameters!$C$6)*Visits[[#This Row],[ACT_DURATION]],"")</f>
        <v/>
      </c>
      <c r="AC244" s="37">
        <f>IF(Visits[[#This Row],[VISIT_ID]]="","",Parameters!$B$7/Parameters!$C$7)</f>
        <v/>
      </c>
      <c r="AD244" s="38" t="n"/>
      <c r="AE244" s="37">
        <f t="array" ref="AE244">IFERROR(Visits[[#This Row],[EXP_DURATION]]*Table6[Average],"")</f>
        <v/>
      </c>
      <c r="AF244" s="39">
        <f>IFERROR(IF(Visits[[#This Row],[VISIT_ID]]="","",SUMIF(Table3[VISIT_ID],Visits[[#This Row],[VISIT_ID]],Table3[TOTAL_COST])),"")</f>
        <v/>
      </c>
    </row>
    <row r="245">
      <c r="A245" s="30">
        <f>IF(J_A_visits!A245="","",J_A_visits!A245)</f>
        <v/>
      </c>
      <c r="B245" s="30">
        <f t="array" ref="B245">IFERROR(VLOOKUP(Visits[[#This Row],[VISIT_ID]],J_A_visits!A:O,COLUMN(J_A_visits!B:B),0),"")</f>
        <v/>
      </c>
      <c r="C245" s="30">
        <f t="array" ref="C245">IFERROR(VLOOKUP(Visits[[#This Row],[VISIT_ID]],J_A_visits!A:O,COLUMN(J_A_visits!C:C),0),"")</f>
        <v/>
      </c>
      <c r="D245" s="30">
        <f t="array" ref="D245">IFERROR(VLOOKUP(Visits[[#This Row],[VISIT_ID]],J_A_visits!A:O,COLUMN(J_A_visits!D:D),0),"")</f>
        <v/>
      </c>
      <c r="E245" s="6">
        <f t="array" ref="E245">IFERROR(DATEVALUE(LEFT(VLOOKUP(Visits[[#This Row],[VISIT_ID]],J_A_visits!A:O,COLUMN(J_A_visits!E:E),0),10)),"")</f>
        <v/>
      </c>
      <c r="F245" s="6">
        <f>IFERROR(TEXT(Visits[[#This Row],[DATE]],"YYYY-MM"),"")</f>
        <v/>
      </c>
      <c r="G245" s="6">
        <f t="array" ref="G245">IFERROR(VLOOKUP(Visits[[#This Row],[VISIT_ID]],J_A_visits!A:P,COLUMN(J_A_visits!P:P),0),"")</f>
        <v/>
      </c>
      <c r="H245" s="6">
        <f t="array" ref="H245">IFERROR(VLOOKUP(Visits[[#This Row],[VISIT_ID]],J_A_visits!A:Q,COLUMN(J_A_visits!Q:Q),0),"")</f>
        <v/>
      </c>
      <c r="I245" s="30">
        <f t="array" ref="I245">IFERROR(VLOOKUP(Visits[[#This Row],[VISIT_ID]],J_A_visits!$A:$O,COLUMN(J_A_visits!G:G),0),"")</f>
        <v/>
      </c>
      <c r="J245" s="37">
        <f t="array" ref="J245">IFERROR(VLOOKUP(Visits[[#This Row],[VISIT_ID]],J_A_visits!$A:$O,COLUMN(J_A_visits!H:H),0),"")</f>
        <v/>
      </c>
      <c r="K245" s="30">
        <f t="array" ref="K245">IFERROR(VLOOKUP(Visits[[#This Row],[VISIT_ID]],J_A_visits!$A:$O,COLUMN(J_A_visits!I:I),0),"")</f>
        <v/>
      </c>
      <c r="L245" s="37">
        <f t="array" ref="L245">IFERROR(VLOOKUP(Visits[[#This Row],[VISIT_ID]],J_A_visits!$A:$O,COLUMN(J_A_visits!J:J),0),"")</f>
        <v/>
      </c>
      <c r="M245" s="37">
        <f t="array" ref="M245">IFERROR(VLOOKUP(Visits[[#This Row],[VISIT_ID]],J_A_visits!$A:$O,COLUMN(J_A_visits!K:K),0),"")</f>
        <v/>
      </c>
      <c r="N245" s="37">
        <f t="array" ref="N245">IFERROR(VLOOKUP(Visits[[#This Row],[VISIT_ID]],J_A_visits!$A:$O,COLUMN(J_A_visits!L:L),0),"")</f>
        <v/>
      </c>
      <c r="O245" s="37">
        <f t="array" ref="O245">IFERROR(VLOOKUP(Visits[[#This Row],[VISIT_ID]],J_A_visits!$A:$O,COLUMN(J_A_visits!M:M),0),"")</f>
        <v/>
      </c>
      <c r="P245" s="37">
        <f>IFERROR(1-(Visits[[#This Row],[QUOTE_PRICE]]/Visits[[#This Row],[INITIAL_PRICE]]),"")</f>
        <v/>
      </c>
      <c r="Q245" s="36">
        <f t="array" ref="Q245">IFERROR(VLOOKUP(Visits[[#This Row],[VISIT_ID]],J_A_visits!$A:$O,COLUMN(J_A_visits!N:N),0),"")</f>
        <v/>
      </c>
      <c r="R245" s="30">
        <f t="array" ref="R245">IFERROR(VLOOKUP(Visits[[#This Row],[VISIT_ID]],J_A_visits!$A:$O,COLUMN(J_A_visits!N:N),0),"")</f>
        <v/>
      </c>
      <c r="S245" s="30">
        <f>IF(Visits[[#This Row],[VISIT_ID]]="","",COUNTIF(Table3[VISIT_ID],Visits[[#This Row],[VISIT_ID]]))</f>
        <v/>
      </c>
      <c r="T245" s="38">
        <f t="array" ref="T245">IFERROR(TIMEVALUE(MID(VLOOKUP(Visits[[#This Row],[VISIT_ID]],J_A_visits!A:O,COLUMN(J_A_visits!E:E),0),12,8))-(7/24),"")</f>
        <v/>
      </c>
      <c r="U245" s="38">
        <f t="array" ref="U245">IFERROR(
    MOD(TIMEVALUE(MID(VLOOKUP(Visits[[#This Row],[VISIT_ID]],J_A_visits!A:O,COLUMN(J_A_visits!F:F),0),12,8)) - (7/24), 1),
"")</f>
        <v/>
      </c>
      <c r="V245" s="38">
        <f>IF(_xlfn.MINIFS(Table3[CLOCK_IN],Table3[VISIT_ID],Visits[[#This Row],[VISIT_ID]])=0,"",_xlfn.MINIFS(Table3[CLOCK_IN],Table3[VISIT_ID],Visits[[#This Row],[VISIT_ID]]))</f>
        <v/>
      </c>
      <c r="W245" s="38">
        <f>IF(_xlfn.MAXIFS(Table3[CLOCK_OUT],Table3[VISIT_ID],Visits[[#This Row],[VISIT_ID]])=0,"",_xlfn.MAXIFS(Table3[CLOCK_OUT],Table3[VISIT_ID],Visits[[#This Row],[VISIT_ID]]))</f>
        <v/>
      </c>
      <c r="X245" s="20">
        <f>IFERROR((Visits[[#This Row],[SCH_END]]-Visits[[#This Row],[SCH_START]])*24,"")</f>
        <v/>
      </c>
      <c r="Y245" s="20">
        <f>IFERROR((Visits[[#This Row],[ACT_END]]-Visits[[#This Row],[ACT_START]])*24,"")</f>
        <v/>
      </c>
      <c r="Z245" s="37">
        <f>IFERROR(Visits[[#This Row],[INVOICE_PRICE]]*Parameters!$B$2+Parameters!$B$3,"")</f>
        <v/>
      </c>
      <c r="AA245" s="39">
        <f>IFERROR((Parameters!$B$6/Parameters!$C$6)*Visits[[#This Row],[EXP_DURATION]],"")</f>
        <v/>
      </c>
      <c r="AB245" s="39">
        <f>IFERROR((Parameters!$B$6/Parameters!$C$6)*Visits[[#This Row],[ACT_DURATION]],"")</f>
        <v/>
      </c>
      <c r="AC245" s="37">
        <f>IF(Visits[[#This Row],[VISIT_ID]]="","",Parameters!$B$7/Parameters!$C$7)</f>
        <v/>
      </c>
      <c r="AD245" s="38" t="n"/>
      <c r="AE245" s="37">
        <f t="array" ref="AE245">IFERROR(Visits[[#This Row],[EXP_DURATION]]*Table6[Average],"")</f>
        <v/>
      </c>
      <c r="AF245" s="39">
        <f>IFERROR(IF(Visits[[#This Row],[VISIT_ID]]="","",SUMIF(Table3[VISIT_ID],Visits[[#This Row],[VISIT_ID]],Table3[TOTAL_COST])),"")</f>
        <v/>
      </c>
    </row>
    <row r="246">
      <c r="A246" s="30">
        <f>IF(J_A_visits!A246="","",J_A_visits!A246)</f>
        <v/>
      </c>
      <c r="B246" s="30">
        <f t="array" ref="B246">IFERROR(VLOOKUP(Visits[[#This Row],[VISIT_ID]],J_A_visits!A:O,COLUMN(J_A_visits!B:B),0),"")</f>
        <v/>
      </c>
      <c r="C246" s="30">
        <f t="array" ref="C246">IFERROR(VLOOKUP(Visits[[#This Row],[VISIT_ID]],J_A_visits!A:O,COLUMN(J_A_visits!C:C),0),"")</f>
        <v/>
      </c>
      <c r="D246" s="30">
        <f t="array" ref="D246">IFERROR(VLOOKUP(Visits[[#This Row],[VISIT_ID]],J_A_visits!A:O,COLUMN(J_A_visits!D:D),0),"")</f>
        <v/>
      </c>
      <c r="E246" s="6">
        <f t="array" ref="E246">IFERROR(DATEVALUE(LEFT(VLOOKUP(Visits[[#This Row],[VISIT_ID]],J_A_visits!A:O,COLUMN(J_A_visits!E:E),0),10)),"")</f>
        <v/>
      </c>
      <c r="F246" s="6">
        <f>IFERROR(TEXT(Visits[[#This Row],[DATE]],"YYYY-MM"),"")</f>
        <v/>
      </c>
      <c r="G246" s="6">
        <f t="array" ref="G246">IFERROR(VLOOKUP(Visits[[#This Row],[VISIT_ID]],J_A_visits!A:P,COLUMN(J_A_visits!P:P),0),"")</f>
        <v/>
      </c>
      <c r="H246" s="6">
        <f t="array" ref="H246">IFERROR(VLOOKUP(Visits[[#This Row],[VISIT_ID]],J_A_visits!A:Q,COLUMN(J_A_visits!Q:Q),0),"")</f>
        <v/>
      </c>
      <c r="I246" s="30">
        <f t="array" ref="I246">IFERROR(VLOOKUP(Visits[[#This Row],[VISIT_ID]],J_A_visits!$A:$O,COLUMN(J_A_visits!G:G),0),"")</f>
        <v/>
      </c>
      <c r="J246" s="37">
        <f t="array" ref="J246">IFERROR(VLOOKUP(Visits[[#This Row],[VISIT_ID]],J_A_visits!$A:$O,COLUMN(J_A_visits!H:H),0),"")</f>
        <v/>
      </c>
      <c r="K246" s="30">
        <f t="array" ref="K246">IFERROR(VLOOKUP(Visits[[#This Row],[VISIT_ID]],J_A_visits!$A:$O,COLUMN(J_A_visits!I:I),0),"")</f>
        <v/>
      </c>
      <c r="L246" s="37">
        <f t="array" ref="L246">IFERROR(VLOOKUP(Visits[[#This Row],[VISIT_ID]],J_A_visits!$A:$O,COLUMN(J_A_visits!J:J),0),"")</f>
        <v/>
      </c>
      <c r="M246" s="37">
        <f t="array" ref="M246">IFERROR(VLOOKUP(Visits[[#This Row],[VISIT_ID]],J_A_visits!$A:$O,COLUMN(J_A_visits!K:K),0),"")</f>
        <v/>
      </c>
      <c r="N246" s="37">
        <f t="array" ref="N246">IFERROR(VLOOKUP(Visits[[#This Row],[VISIT_ID]],J_A_visits!$A:$O,COLUMN(J_A_visits!L:L),0),"")</f>
        <v/>
      </c>
      <c r="O246" s="37">
        <f t="array" ref="O246">IFERROR(VLOOKUP(Visits[[#This Row],[VISIT_ID]],J_A_visits!$A:$O,COLUMN(J_A_visits!M:M),0),"")</f>
        <v/>
      </c>
      <c r="P246" s="37">
        <f>IFERROR(1-(Visits[[#This Row],[QUOTE_PRICE]]/Visits[[#This Row],[INITIAL_PRICE]]),"")</f>
        <v/>
      </c>
      <c r="Q246" s="36">
        <f t="array" ref="Q246">IFERROR(VLOOKUP(Visits[[#This Row],[VISIT_ID]],J_A_visits!$A:$O,COLUMN(J_A_visits!N:N),0),"")</f>
        <v/>
      </c>
      <c r="R246" s="30">
        <f t="array" ref="R246">IFERROR(VLOOKUP(Visits[[#This Row],[VISIT_ID]],J_A_visits!$A:$O,COLUMN(J_A_visits!N:N),0),"")</f>
        <v/>
      </c>
      <c r="S246" s="30">
        <f>IF(Visits[[#This Row],[VISIT_ID]]="","",COUNTIF(Table3[VISIT_ID],Visits[[#This Row],[VISIT_ID]]))</f>
        <v/>
      </c>
      <c r="T246" s="38">
        <f t="array" ref="T246">IFERROR(TIMEVALUE(MID(VLOOKUP(Visits[[#This Row],[VISIT_ID]],J_A_visits!A:O,COLUMN(J_A_visits!E:E),0),12,8))-(7/24),"")</f>
        <v/>
      </c>
      <c r="U246" s="38">
        <f t="array" ref="U246">IFERROR(
    MOD(TIMEVALUE(MID(VLOOKUP(Visits[[#This Row],[VISIT_ID]],J_A_visits!A:O,COLUMN(J_A_visits!F:F),0),12,8)) - (7/24), 1),
"")</f>
        <v/>
      </c>
      <c r="V246" s="38">
        <f>IF(_xlfn.MINIFS(Table3[CLOCK_IN],Table3[VISIT_ID],Visits[[#This Row],[VISIT_ID]])=0,"",_xlfn.MINIFS(Table3[CLOCK_IN],Table3[VISIT_ID],Visits[[#This Row],[VISIT_ID]]))</f>
        <v/>
      </c>
      <c r="W246" s="38">
        <f>IF(_xlfn.MAXIFS(Table3[CLOCK_OUT],Table3[VISIT_ID],Visits[[#This Row],[VISIT_ID]])=0,"",_xlfn.MAXIFS(Table3[CLOCK_OUT],Table3[VISIT_ID],Visits[[#This Row],[VISIT_ID]]))</f>
        <v/>
      </c>
      <c r="X246" s="20">
        <f>IFERROR((Visits[[#This Row],[SCH_END]]-Visits[[#This Row],[SCH_START]])*24,"")</f>
        <v/>
      </c>
      <c r="Y246" s="20">
        <f>IFERROR((Visits[[#This Row],[ACT_END]]-Visits[[#This Row],[ACT_START]])*24,"")</f>
        <v/>
      </c>
      <c r="Z246" s="37">
        <f>IFERROR(Visits[[#This Row],[INVOICE_PRICE]]*Parameters!$B$2+Parameters!$B$3,"")</f>
        <v/>
      </c>
      <c r="AA246" s="39">
        <f>IFERROR((Parameters!$B$6/Parameters!$C$6)*Visits[[#This Row],[EXP_DURATION]],"")</f>
        <v/>
      </c>
      <c r="AB246" s="39">
        <f>IFERROR((Parameters!$B$6/Parameters!$C$6)*Visits[[#This Row],[ACT_DURATION]],"")</f>
        <v/>
      </c>
      <c r="AC246" s="37">
        <f>IF(Visits[[#This Row],[VISIT_ID]]="","",Parameters!$B$7/Parameters!$C$7)</f>
        <v/>
      </c>
      <c r="AD246" s="38" t="n"/>
      <c r="AE246" s="37">
        <f t="array" ref="AE246">IFERROR(Visits[[#This Row],[EXP_DURATION]]*Table6[Average],"")</f>
        <v/>
      </c>
      <c r="AF246" s="39">
        <f>IFERROR(IF(Visits[[#This Row],[VISIT_ID]]="","",SUMIF(Table3[VISIT_ID],Visits[[#This Row],[VISIT_ID]],Table3[TOTAL_COST])),"")</f>
        <v/>
      </c>
    </row>
    <row r="247">
      <c r="A247" s="30">
        <f>IF(J_A_visits!A247="","",J_A_visits!A247)</f>
        <v/>
      </c>
      <c r="B247" s="30">
        <f t="array" ref="B247">IFERROR(VLOOKUP(Visits[[#This Row],[VISIT_ID]],J_A_visits!A:O,COLUMN(J_A_visits!B:B),0),"")</f>
        <v/>
      </c>
      <c r="C247" s="30">
        <f t="array" ref="C247">IFERROR(VLOOKUP(Visits[[#This Row],[VISIT_ID]],J_A_visits!A:O,COLUMN(J_A_visits!C:C),0),"")</f>
        <v/>
      </c>
      <c r="D247" s="30">
        <f t="array" ref="D247">IFERROR(VLOOKUP(Visits[[#This Row],[VISIT_ID]],J_A_visits!A:O,COLUMN(J_A_visits!D:D),0),"")</f>
        <v/>
      </c>
      <c r="E247" s="6">
        <f t="array" ref="E247">IFERROR(DATEVALUE(LEFT(VLOOKUP(Visits[[#This Row],[VISIT_ID]],J_A_visits!A:O,COLUMN(J_A_visits!E:E),0),10)),"")</f>
        <v/>
      </c>
      <c r="F247" s="6">
        <f>IFERROR(TEXT(Visits[[#This Row],[DATE]],"YYYY-MM"),"")</f>
        <v/>
      </c>
      <c r="G247" s="6">
        <f t="array" ref="G247">IFERROR(VLOOKUP(Visits[[#This Row],[VISIT_ID]],J_A_visits!A:P,COLUMN(J_A_visits!P:P),0),"")</f>
        <v/>
      </c>
      <c r="H247" s="6">
        <f t="array" ref="H247">IFERROR(VLOOKUP(Visits[[#This Row],[VISIT_ID]],J_A_visits!A:Q,COLUMN(J_A_visits!Q:Q),0),"")</f>
        <v/>
      </c>
      <c r="I247" s="30">
        <f t="array" ref="I247">IFERROR(VLOOKUP(Visits[[#This Row],[VISIT_ID]],J_A_visits!$A:$O,COLUMN(J_A_visits!G:G),0),"")</f>
        <v/>
      </c>
      <c r="J247" s="37">
        <f t="array" ref="J247">IFERROR(VLOOKUP(Visits[[#This Row],[VISIT_ID]],J_A_visits!$A:$O,COLUMN(J_A_visits!H:H),0),"")</f>
        <v/>
      </c>
      <c r="K247" s="30">
        <f t="array" ref="K247">IFERROR(VLOOKUP(Visits[[#This Row],[VISIT_ID]],J_A_visits!$A:$O,COLUMN(J_A_visits!I:I),0),"")</f>
        <v/>
      </c>
      <c r="L247" s="37">
        <f t="array" ref="L247">IFERROR(VLOOKUP(Visits[[#This Row],[VISIT_ID]],J_A_visits!$A:$O,COLUMN(J_A_visits!J:J),0),"")</f>
        <v/>
      </c>
      <c r="M247" s="37">
        <f t="array" ref="M247">IFERROR(VLOOKUP(Visits[[#This Row],[VISIT_ID]],J_A_visits!$A:$O,COLUMN(J_A_visits!K:K),0),"")</f>
        <v/>
      </c>
      <c r="N247" s="37">
        <f t="array" ref="N247">IFERROR(VLOOKUP(Visits[[#This Row],[VISIT_ID]],J_A_visits!$A:$O,COLUMN(J_A_visits!L:L),0),"")</f>
        <v/>
      </c>
      <c r="O247" s="37">
        <f t="array" ref="O247">IFERROR(VLOOKUP(Visits[[#This Row],[VISIT_ID]],J_A_visits!$A:$O,COLUMN(J_A_visits!M:M),0),"")</f>
        <v/>
      </c>
      <c r="P247" s="37">
        <f>IFERROR(1-(Visits[[#This Row],[QUOTE_PRICE]]/Visits[[#This Row],[INITIAL_PRICE]]),"")</f>
        <v/>
      </c>
      <c r="Q247" s="36">
        <f t="array" ref="Q247">IFERROR(VLOOKUP(Visits[[#This Row],[VISIT_ID]],J_A_visits!$A:$O,COLUMN(J_A_visits!N:N),0),"")</f>
        <v/>
      </c>
      <c r="R247" s="30">
        <f t="array" ref="R247">IFERROR(VLOOKUP(Visits[[#This Row],[VISIT_ID]],J_A_visits!$A:$O,COLUMN(J_A_visits!N:N),0),"")</f>
        <v/>
      </c>
      <c r="S247" s="30">
        <f>IF(Visits[[#This Row],[VISIT_ID]]="","",COUNTIF(Table3[VISIT_ID],Visits[[#This Row],[VISIT_ID]]))</f>
        <v/>
      </c>
      <c r="T247" s="38">
        <f t="array" ref="T247">IFERROR(TIMEVALUE(MID(VLOOKUP(Visits[[#This Row],[VISIT_ID]],J_A_visits!A:O,COLUMN(J_A_visits!E:E),0),12,8))-(7/24),"")</f>
        <v/>
      </c>
      <c r="U247" s="38">
        <f t="array" ref="U247">IFERROR(
    MOD(TIMEVALUE(MID(VLOOKUP(Visits[[#This Row],[VISIT_ID]],J_A_visits!A:O,COLUMN(J_A_visits!F:F),0),12,8)) - (7/24), 1),
"")</f>
        <v/>
      </c>
      <c r="V247" s="38">
        <f>IF(_xlfn.MINIFS(Table3[CLOCK_IN],Table3[VISIT_ID],Visits[[#This Row],[VISIT_ID]])=0,"",_xlfn.MINIFS(Table3[CLOCK_IN],Table3[VISIT_ID],Visits[[#This Row],[VISIT_ID]]))</f>
        <v/>
      </c>
      <c r="W247" s="38">
        <f>IF(_xlfn.MAXIFS(Table3[CLOCK_OUT],Table3[VISIT_ID],Visits[[#This Row],[VISIT_ID]])=0,"",_xlfn.MAXIFS(Table3[CLOCK_OUT],Table3[VISIT_ID],Visits[[#This Row],[VISIT_ID]]))</f>
        <v/>
      </c>
      <c r="X247" s="20">
        <f>IFERROR((Visits[[#This Row],[SCH_END]]-Visits[[#This Row],[SCH_START]])*24,"")</f>
        <v/>
      </c>
      <c r="Y247" s="20">
        <f>IFERROR((Visits[[#This Row],[ACT_END]]-Visits[[#This Row],[ACT_START]])*24,"")</f>
        <v/>
      </c>
      <c r="Z247" s="37">
        <f>IFERROR(Visits[[#This Row],[INVOICE_PRICE]]*Parameters!$B$2+Parameters!$B$3,"")</f>
        <v/>
      </c>
      <c r="AA247" s="39">
        <f>IFERROR((Parameters!$B$6/Parameters!$C$6)*Visits[[#This Row],[EXP_DURATION]],"")</f>
        <v/>
      </c>
      <c r="AB247" s="39">
        <f>IFERROR((Parameters!$B$6/Parameters!$C$6)*Visits[[#This Row],[ACT_DURATION]],"")</f>
        <v/>
      </c>
      <c r="AC247" s="37">
        <f>IF(Visits[[#This Row],[VISIT_ID]]="","",Parameters!$B$7/Parameters!$C$7)</f>
        <v/>
      </c>
      <c r="AD247" s="38" t="n"/>
      <c r="AE247" s="37">
        <f t="array" ref="AE247">IFERROR(Visits[[#This Row],[EXP_DURATION]]*Table6[Average],"")</f>
        <v/>
      </c>
      <c r="AF247" s="39">
        <f>IFERROR(IF(Visits[[#This Row],[VISIT_ID]]="","",SUMIF(Table3[VISIT_ID],Visits[[#This Row],[VISIT_ID]],Table3[TOTAL_COST])),"")</f>
        <v/>
      </c>
    </row>
    <row r="248">
      <c r="A248" s="30">
        <f>IF(J_A_visits!A248="","",J_A_visits!A248)</f>
        <v/>
      </c>
      <c r="B248" s="30">
        <f t="array" ref="B248">IFERROR(VLOOKUP(Visits[[#This Row],[VISIT_ID]],J_A_visits!A:O,COLUMN(J_A_visits!B:B),0),"")</f>
        <v/>
      </c>
      <c r="C248" s="30">
        <f t="array" ref="C248">IFERROR(VLOOKUP(Visits[[#This Row],[VISIT_ID]],J_A_visits!A:O,COLUMN(J_A_visits!C:C),0),"")</f>
        <v/>
      </c>
      <c r="D248" s="30">
        <f t="array" ref="D248">IFERROR(VLOOKUP(Visits[[#This Row],[VISIT_ID]],J_A_visits!A:O,COLUMN(J_A_visits!D:D),0),"")</f>
        <v/>
      </c>
      <c r="E248" s="6">
        <f t="array" ref="E248">IFERROR(DATEVALUE(LEFT(VLOOKUP(Visits[[#This Row],[VISIT_ID]],J_A_visits!A:O,COLUMN(J_A_visits!E:E),0),10)),"")</f>
        <v/>
      </c>
      <c r="F248" s="6">
        <f>IFERROR(TEXT(Visits[[#This Row],[DATE]],"YYYY-MM"),"")</f>
        <v/>
      </c>
      <c r="G248" s="6">
        <f t="array" ref="G248">IFERROR(VLOOKUP(Visits[[#This Row],[VISIT_ID]],J_A_visits!A:P,COLUMN(J_A_visits!P:P),0),"")</f>
        <v/>
      </c>
      <c r="H248" s="6">
        <f t="array" ref="H248">IFERROR(VLOOKUP(Visits[[#This Row],[VISIT_ID]],J_A_visits!A:Q,COLUMN(J_A_visits!Q:Q),0),"")</f>
        <v/>
      </c>
      <c r="I248" s="30">
        <f t="array" ref="I248">IFERROR(VLOOKUP(Visits[[#This Row],[VISIT_ID]],J_A_visits!$A:$O,COLUMN(J_A_visits!G:G),0),"")</f>
        <v/>
      </c>
      <c r="J248" s="37">
        <f t="array" ref="J248">IFERROR(VLOOKUP(Visits[[#This Row],[VISIT_ID]],J_A_visits!$A:$O,COLUMN(J_A_visits!H:H),0),"")</f>
        <v/>
      </c>
      <c r="K248" s="30">
        <f t="array" ref="K248">IFERROR(VLOOKUP(Visits[[#This Row],[VISIT_ID]],J_A_visits!$A:$O,COLUMN(J_A_visits!I:I),0),"")</f>
        <v/>
      </c>
      <c r="L248" s="37">
        <f t="array" ref="L248">IFERROR(VLOOKUP(Visits[[#This Row],[VISIT_ID]],J_A_visits!$A:$O,COLUMN(J_A_visits!J:J),0),"")</f>
        <v/>
      </c>
      <c r="M248" s="37">
        <f t="array" ref="M248">IFERROR(VLOOKUP(Visits[[#This Row],[VISIT_ID]],J_A_visits!$A:$O,COLUMN(J_A_visits!K:K),0),"")</f>
        <v/>
      </c>
      <c r="N248" s="37">
        <f t="array" ref="N248">IFERROR(VLOOKUP(Visits[[#This Row],[VISIT_ID]],J_A_visits!$A:$O,COLUMN(J_A_visits!L:L),0),"")</f>
        <v/>
      </c>
      <c r="O248" s="37">
        <f t="array" ref="O248">IFERROR(VLOOKUP(Visits[[#This Row],[VISIT_ID]],J_A_visits!$A:$O,COLUMN(J_A_visits!M:M),0),"")</f>
        <v/>
      </c>
      <c r="P248" s="37">
        <f>IFERROR(1-(Visits[[#This Row],[QUOTE_PRICE]]/Visits[[#This Row],[INITIAL_PRICE]]),"")</f>
        <v/>
      </c>
      <c r="Q248" s="36">
        <f t="array" ref="Q248">IFERROR(VLOOKUP(Visits[[#This Row],[VISIT_ID]],J_A_visits!$A:$O,COLUMN(J_A_visits!N:N),0),"")</f>
        <v/>
      </c>
      <c r="R248" s="30">
        <f t="array" ref="R248">IFERROR(VLOOKUP(Visits[[#This Row],[VISIT_ID]],J_A_visits!$A:$O,COLUMN(J_A_visits!N:N),0),"")</f>
        <v/>
      </c>
      <c r="S248" s="30">
        <f>IF(Visits[[#This Row],[VISIT_ID]]="","",COUNTIF(Table3[VISIT_ID],Visits[[#This Row],[VISIT_ID]]))</f>
        <v/>
      </c>
      <c r="T248" s="38">
        <f t="array" ref="T248">IFERROR(TIMEVALUE(MID(VLOOKUP(Visits[[#This Row],[VISIT_ID]],J_A_visits!A:O,COLUMN(J_A_visits!E:E),0),12,8))-(7/24),"")</f>
        <v/>
      </c>
      <c r="U248" s="38">
        <f t="array" ref="U248">IFERROR(
    MOD(TIMEVALUE(MID(VLOOKUP(Visits[[#This Row],[VISIT_ID]],J_A_visits!A:O,COLUMN(J_A_visits!F:F),0),12,8)) - (7/24), 1),
"")</f>
        <v/>
      </c>
      <c r="V248" s="38">
        <f>IF(_xlfn.MINIFS(Table3[CLOCK_IN],Table3[VISIT_ID],Visits[[#This Row],[VISIT_ID]])=0,"",_xlfn.MINIFS(Table3[CLOCK_IN],Table3[VISIT_ID],Visits[[#This Row],[VISIT_ID]]))</f>
        <v/>
      </c>
      <c r="W248" s="38">
        <f>IF(_xlfn.MAXIFS(Table3[CLOCK_OUT],Table3[VISIT_ID],Visits[[#This Row],[VISIT_ID]])=0,"",_xlfn.MAXIFS(Table3[CLOCK_OUT],Table3[VISIT_ID],Visits[[#This Row],[VISIT_ID]]))</f>
        <v/>
      </c>
      <c r="X248" s="20">
        <f>IFERROR((Visits[[#This Row],[SCH_END]]-Visits[[#This Row],[SCH_START]])*24,"")</f>
        <v/>
      </c>
      <c r="Y248" s="20">
        <f>IFERROR((Visits[[#This Row],[ACT_END]]-Visits[[#This Row],[ACT_START]])*24,"")</f>
        <v/>
      </c>
      <c r="Z248" s="37">
        <f>IFERROR(Visits[[#This Row],[INVOICE_PRICE]]*Parameters!$B$2+Parameters!$B$3,"")</f>
        <v/>
      </c>
      <c r="AA248" s="39">
        <f>IFERROR((Parameters!$B$6/Parameters!$C$6)*Visits[[#This Row],[EXP_DURATION]],"")</f>
        <v/>
      </c>
      <c r="AB248" s="39">
        <f>IFERROR((Parameters!$B$6/Parameters!$C$6)*Visits[[#This Row],[ACT_DURATION]],"")</f>
        <v/>
      </c>
      <c r="AC248" s="37">
        <f>IF(Visits[[#This Row],[VISIT_ID]]="","",Parameters!$B$7/Parameters!$C$7)</f>
        <v/>
      </c>
      <c r="AD248" s="38" t="n"/>
      <c r="AE248" s="37">
        <f t="array" ref="AE248">IFERROR(Visits[[#This Row],[EXP_DURATION]]*Table6[Average],"")</f>
        <v/>
      </c>
      <c r="AF248" s="39">
        <f>IFERROR(IF(Visits[[#This Row],[VISIT_ID]]="","",SUMIF(Table3[VISIT_ID],Visits[[#This Row],[VISIT_ID]],Table3[TOTAL_COST])),"")</f>
        <v/>
      </c>
    </row>
    <row r="249">
      <c r="A249" s="30">
        <f>IF(J_A_visits!A249="","",J_A_visits!A249)</f>
        <v/>
      </c>
      <c r="B249" s="30">
        <f t="array" ref="B249">IFERROR(VLOOKUP(Visits[[#This Row],[VISIT_ID]],J_A_visits!A:O,COLUMN(J_A_visits!B:B),0),"")</f>
        <v/>
      </c>
      <c r="C249" s="30">
        <f t="array" ref="C249">IFERROR(VLOOKUP(Visits[[#This Row],[VISIT_ID]],J_A_visits!A:O,COLUMN(J_A_visits!C:C),0),"")</f>
        <v/>
      </c>
      <c r="D249" s="30">
        <f t="array" ref="D249">IFERROR(VLOOKUP(Visits[[#This Row],[VISIT_ID]],J_A_visits!A:O,COLUMN(J_A_visits!D:D),0),"")</f>
        <v/>
      </c>
      <c r="E249" s="6">
        <f t="array" ref="E249">IFERROR(DATEVALUE(LEFT(VLOOKUP(Visits[[#This Row],[VISIT_ID]],J_A_visits!A:O,COLUMN(J_A_visits!E:E),0),10)),"")</f>
        <v/>
      </c>
      <c r="F249" s="6">
        <f>IFERROR(TEXT(Visits[[#This Row],[DATE]],"YYYY-MM"),"")</f>
        <v/>
      </c>
      <c r="G249" s="6">
        <f t="array" ref="G249">IFERROR(VLOOKUP(Visits[[#This Row],[VISIT_ID]],J_A_visits!A:P,COLUMN(J_A_visits!P:P),0),"")</f>
        <v/>
      </c>
      <c r="H249" s="6">
        <f t="array" ref="H249">IFERROR(VLOOKUP(Visits[[#This Row],[VISIT_ID]],J_A_visits!A:Q,COLUMN(J_A_visits!Q:Q),0),"")</f>
        <v/>
      </c>
      <c r="I249" s="30">
        <f t="array" ref="I249">IFERROR(VLOOKUP(Visits[[#This Row],[VISIT_ID]],J_A_visits!$A:$O,COLUMN(J_A_visits!G:G),0),"")</f>
        <v/>
      </c>
      <c r="J249" s="37">
        <f t="array" ref="J249">IFERROR(VLOOKUP(Visits[[#This Row],[VISIT_ID]],J_A_visits!$A:$O,COLUMN(J_A_visits!H:H),0),"")</f>
        <v/>
      </c>
      <c r="K249" s="30">
        <f t="array" ref="K249">IFERROR(VLOOKUP(Visits[[#This Row],[VISIT_ID]],J_A_visits!$A:$O,COLUMN(J_A_visits!I:I),0),"")</f>
        <v/>
      </c>
      <c r="L249" s="37">
        <f t="array" ref="L249">IFERROR(VLOOKUP(Visits[[#This Row],[VISIT_ID]],J_A_visits!$A:$O,COLUMN(J_A_visits!J:J),0),"")</f>
        <v/>
      </c>
      <c r="M249" s="37">
        <f t="array" ref="M249">IFERROR(VLOOKUP(Visits[[#This Row],[VISIT_ID]],J_A_visits!$A:$O,COLUMN(J_A_visits!K:K),0),"")</f>
        <v/>
      </c>
      <c r="N249" s="37">
        <f t="array" ref="N249">IFERROR(VLOOKUP(Visits[[#This Row],[VISIT_ID]],J_A_visits!$A:$O,COLUMN(J_A_visits!L:L),0),"")</f>
        <v/>
      </c>
      <c r="O249" s="37">
        <f t="array" ref="O249">IFERROR(VLOOKUP(Visits[[#This Row],[VISIT_ID]],J_A_visits!$A:$O,COLUMN(J_A_visits!M:M),0),"")</f>
        <v/>
      </c>
      <c r="P249" s="37">
        <f>IFERROR(1-(Visits[[#This Row],[QUOTE_PRICE]]/Visits[[#This Row],[INITIAL_PRICE]]),"")</f>
        <v/>
      </c>
      <c r="Q249" s="36">
        <f t="array" ref="Q249">IFERROR(VLOOKUP(Visits[[#This Row],[VISIT_ID]],J_A_visits!$A:$O,COLUMN(J_A_visits!N:N),0),"")</f>
        <v/>
      </c>
      <c r="R249" s="30">
        <f t="array" ref="R249">IFERROR(VLOOKUP(Visits[[#This Row],[VISIT_ID]],J_A_visits!$A:$O,COLUMN(J_A_visits!N:N),0),"")</f>
        <v/>
      </c>
      <c r="S249" s="30">
        <f>IF(Visits[[#This Row],[VISIT_ID]]="","",COUNTIF(Table3[VISIT_ID],Visits[[#This Row],[VISIT_ID]]))</f>
        <v/>
      </c>
      <c r="T249" s="38">
        <f t="array" ref="T249">IFERROR(TIMEVALUE(MID(VLOOKUP(Visits[[#This Row],[VISIT_ID]],J_A_visits!A:O,COLUMN(J_A_visits!E:E),0),12,8))-(7/24),"")</f>
        <v/>
      </c>
      <c r="U249" s="38">
        <f t="array" ref="U249">IFERROR(
    MOD(TIMEVALUE(MID(VLOOKUP(Visits[[#This Row],[VISIT_ID]],J_A_visits!A:O,COLUMN(J_A_visits!F:F),0),12,8)) - (7/24), 1),
"")</f>
        <v/>
      </c>
      <c r="V249" s="38">
        <f>IF(_xlfn.MINIFS(Table3[CLOCK_IN],Table3[VISIT_ID],Visits[[#This Row],[VISIT_ID]])=0,"",_xlfn.MINIFS(Table3[CLOCK_IN],Table3[VISIT_ID],Visits[[#This Row],[VISIT_ID]]))</f>
        <v/>
      </c>
      <c r="W249" s="38">
        <f>IF(_xlfn.MAXIFS(Table3[CLOCK_OUT],Table3[VISIT_ID],Visits[[#This Row],[VISIT_ID]])=0,"",_xlfn.MAXIFS(Table3[CLOCK_OUT],Table3[VISIT_ID],Visits[[#This Row],[VISIT_ID]]))</f>
        <v/>
      </c>
      <c r="X249" s="20">
        <f>IFERROR((Visits[[#This Row],[SCH_END]]-Visits[[#This Row],[SCH_START]])*24,"")</f>
        <v/>
      </c>
      <c r="Y249" s="20">
        <f>IFERROR((Visits[[#This Row],[ACT_END]]-Visits[[#This Row],[ACT_START]])*24,"")</f>
        <v/>
      </c>
      <c r="Z249" s="37">
        <f>IFERROR(Visits[[#This Row],[INVOICE_PRICE]]*Parameters!$B$2+Parameters!$B$3,"")</f>
        <v/>
      </c>
      <c r="AA249" s="39">
        <f>IFERROR((Parameters!$B$6/Parameters!$C$6)*Visits[[#This Row],[EXP_DURATION]],"")</f>
        <v/>
      </c>
      <c r="AB249" s="39">
        <f>IFERROR((Parameters!$B$6/Parameters!$C$6)*Visits[[#This Row],[ACT_DURATION]],"")</f>
        <v/>
      </c>
      <c r="AC249" s="37">
        <f>IF(Visits[[#This Row],[VISIT_ID]]="","",Parameters!$B$7/Parameters!$C$7)</f>
        <v/>
      </c>
      <c r="AD249" s="38" t="n"/>
      <c r="AE249" s="37">
        <f t="array" ref="AE249">IFERROR(Visits[[#This Row],[EXP_DURATION]]*Table6[Average],"")</f>
        <v/>
      </c>
      <c r="AF249" s="39">
        <f>IFERROR(IF(Visits[[#This Row],[VISIT_ID]]="","",SUMIF(Table3[VISIT_ID],Visits[[#This Row],[VISIT_ID]],Table3[TOTAL_COST])),"")</f>
        <v/>
      </c>
    </row>
    <row r="250">
      <c r="A250" s="30">
        <f>IF(J_A_visits!A250="","",J_A_visits!A250)</f>
        <v/>
      </c>
      <c r="B250" s="30">
        <f t="array" ref="B250">IFERROR(VLOOKUP(Visits[[#This Row],[VISIT_ID]],J_A_visits!A:O,COLUMN(J_A_visits!B:B),0),"")</f>
        <v/>
      </c>
      <c r="C250" s="30">
        <f t="array" ref="C250">IFERROR(VLOOKUP(Visits[[#This Row],[VISIT_ID]],J_A_visits!A:O,COLUMN(J_A_visits!C:C),0),"")</f>
        <v/>
      </c>
      <c r="D250" s="30">
        <f t="array" ref="D250">IFERROR(VLOOKUP(Visits[[#This Row],[VISIT_ID]],J_A_visits!A:O,COLUMN(J_A_visits!D:D),0),"")</f>
        <v/>
      </c>
      <c r="E250" s="6">
        <f t="array" ref="E250">IFERROR(DATEVALUE(LEFT(VLOOKUP(Visits[[#This Row],[VISIT_ID]],J_A_visits!A:O,COLUMN(J_A_visits!E:E),0),10)),"")</f>
        <v/>
      </c>
      <c r="F250" s="6">
        <f>IFERROR(TEXT(Visits[[#This Row],[DATE]],"YYYY-MM"),"")</f>
        <v/>
      </c>
      <c r="G250" s="6">
        <f t="array" ref="G250">IFERROR(VLOOKUP(Visits[[#This Row],[VISIT_ID]],J_A_visits!A:P,COLUMN(J_A_visits!P:P),0),"")</f>
        <v/>
      </c>
      <c r="H250" s="6">
        <f t="array" ref="H250">IFERROR(VLOOKUP(Visits[[#This Row],[VISIT_ID]],J_A_visits!A:Q,COLUMN(J_A_visits!Q:Q),0),"")</f>
        <v/>
      </c>
      <c r="I250" s="30">
        <f t="array" ref="I250">IFERROR(VLOOKUP(Visits[[#This Row],[VISIT_ID]],J_A_visits!$A:$O,COLUMN(J_A_visits!G:G),0),"")</f>
        <v/>
      </c>
      <c r="J250" s="37">
        <f t="array" ref="J250">IFERROR(VLOOKUP(Visits[[#This Row],[VISIT_ID]],J_A_visits!$A:$O,COLUMN(J_A_visits!H:H),0),"")</f>
        <v/>
      </c>
      <c r="K250" s="30">
        <f t="array" ref="K250">IFERROR(VLOOKUP(Visits[[#This Row],[VISIT_ID]],J_A_visits!$A:$O,COLUMN(J_A_visits!I:I),0),"")</f>
        <v/>
      </c>
      <c r="L250" s="37">
        <f t="array" ref="L250">IFERROR(VLOOKUP(Visits[[#This Row],[VISIT_ID]],J_A_visits!$A:$O,COLUMN(J_A_visits!J:J),0),"")</f>
        <v/>
      </c>
      <c r="M250" s="37">
        <f t="array" ref="M250">IFERROR(VLOOKUP(Visits[[#This Row],[VISIT_ID]],J_A_visits!$A:$O,COLUMN(J_A_visits!K:K),0),"")</f>
        <v/>
      </c>
      <c r="N250" s="37">
        <f t="array" ref="N250">IFERROR(VLOOKUP(Visits[[#This Row],[VISIT_ID]],J_A_visits!$A:$O,COLUMN(J_A_visits!L:L),0),"")</f>
        <v/>
      </c>
      <c r="O250" s="37">
        <f t="array" ref="O250">IFERROR(VLOOKUP(Visits[[#This Row],[VISIT_ID]],J_A_visits!$A:$O,COLUMN(J_A_visits!M:M),0),"")</f>
        <v/>
      </c>
      <c r="P250" s="37">
        <f>IFERROR(1-(Visits[[#This Row],[QUOTE_PRICE]]/Visits[[#This Row],[INITIAL_PRICE]]),"")</f>
        <v/>
      </c>
      <c r="Q250" s="36">
        <f t="array" ref="Q250">IFERROR(VLOOKUP(Visits[[#This Row],[VISIT_ID]],J_A_visits!$A:$O,COLUMN(J_A_visits!N:N),0),"")</f>
        <v/>
      </c>
      <c r="R250" s="30">
        <f t="array" ref="R250">IFERROR(VLOOKUP(Visits[[#This Row],[VISIT_ID]],J_A_visits!$A:$O,COLUMN(J_A_visits!N:N),0),"")</f>
        <v/>
      </c>
      <c r="S250" s="30">
        <f>IF(Visits[[#This Row],[VISIT_ID]]="","",COUNTIF(Table3[VISIT_ID],Visits[[#This Row],[VISIT_ID]]))</f>
        <v/>
      </c>
      <c r="T250" s="38">
        <f t="array" ref="T250">IFERROR(TIMEVALUE(MID(VLOOKUP(Visits[[#This Row],[VISIT_ID]],J_A_visits!A:O,COLUMN(J_A_visits!E:E),0),12,8))-(7/24),"")</f>
        <v/>
      </c>
      <c r="U250" s="38">
        <f t="array" ref="U250">IFERROR(
    MOD(TIMEVALUE(MID(VLOOKUP(Visits[[#This Row],[VISIT_ID]],J_A_visits!A:O,COLUMN(J_A_visits!F:F),0),12,8)) - (7/24), 1),
"")</f>
        <v/>
      </c>
      <c r="V250" s="38">
        <f>IF(_xlfn.MINIFS(Table3[CLOCK_IN],Table3[VISIT_ID],Visits[[#This Row],[VISIT_ID]])=0,"",_xlfn.MINIFS(Table3[CLOCK_IN],Table3[VISIT_ID],Visits[[#This Row],[VISIT_ID]]))</f>
        <v/>
      </c>
      <c r="W250" s="38">
        <f>IF(_xlfn.MAXIFS(Table3[CLOCK_OUT],Table3[VISIT_ID],Visits[[#This Row],[VISIT_ID]])=0,"",_xlfn.MAXIFS(Table3[CLOCK_OUT],Table3[VISIT_ID],Visits[[#This Row],[VISIT_ID]]))</f>
        <v/>
      </c>
      <c r="X250" s="20">
        <f>IFERROR((Visits[[#This Row],[SCH_END]]-Visits[[#This Row],[SCH_START]])*24,"")</f>
        <v/>
      </c>
      <c r="Y250" s="20">
        <f>IFERROR((Visits[[#This Row],[ACT_END]]-Visits[[#This Row],[ACT_START]])*24,"")</f>
        <v/>
      </c>
      <c r="Z250" s="37">
        <f>IFERROR(Visits[[#This Row],[INVOICE_PRICE]]*Parameters!$B$2+Parameters!$B$3,"")</f>
        <v/>
      </c>
      <c r="AA250" s="39">
        <f>IFERROR((Parameters!$B$6/Parameters!$C$6)*Visits[[#This Row],[EXP_DURATION]],"")</f>
        <v/>
      </c>
      <c r="AB250" s="39">
        <f>IFERROR((Parameters!$B$6/Parameters!$C$6)*Visits[[#This Row],[ACT_DURATION]],"")</f>
        <v/>
      </c>
      <c r="AC250" s="37">
        <f>IF(Visits[[#This Row],[VISIT_ID]]="","",Parameters!$B$7/Parameters!$C$7)</f>
        <v/>
      </c>
      <c r="AD250" s="38" t="n"/>
      <c r="AE250" s="37">
        <f t="array" ref="AE250">IFERROR(Visits[[#This Row],[EXP_DURATION]]*Table6[Average],"")</f>
        <v/>
      </c>
      <c r="AF250" s="39">
        <f>IFERROR(IF(Visits[[#This Row],[VISIT_ID]]="","",SUMIF(Table3[VISIT_ID],Visits[[#This Row],[VISIT_ID]],Table3[TOTAL_COST])),"")</f>
        <v/>
      </c>
    </row>
    <row r="251">
      <c r="A251" s="30">
        <f>IF(J_A_visits!A251="","",J_A_visits!A251)</f>
        <v/>
      </c>
      <c r="B251" s="30">
        <f t="array" ref="B251">IFERROR(VLOOKUP(Visits[[#This Row],[VISIT_ID]],J_A_visits!A:O,COLUMN(J_A_visits!B:B),0),"")</f>
        <v/>
      </c>
      <c r="C251" s="30">
        <f t="array" ref="C251">IFERROR(VLOOKUP(Visits[[#This Row],[VISIT_ID]],J_A_visits!A:O,COLUMN(J_A_visits!C:C),0),"")</f>
        <v/>
      </c>
      <c r="D251" s="30">
        <f t="array" ref="D251">IFERROR(VLOOKUP(Visits[[#This Row],[VISIT_ID]],J_A_visits!A:O,COLUMN(J_A_visits!D:D),0),"")</f>
        <v/>
      </c>
      <c r="E251" s="6">
        <f t="array" ref="E251">IFERROR(DATEVALUE(LEFT(VLOOKUP(Visits[[#This Row],[VISIT_ID]],J_A_visits!A:O,COLUMN(J_A_visits!E:E),0),10)),"")</f>
        <v/>
      </c>
      <c r="F251" s="6">
        <f>IFERROR(TEXT(Visits[[#This Row],[DATE]],"YYYY-MM"),"")</f>
        <v/>
      </c>
      <c r="G251" s="6">
        <f t="array" ref="G251">IFERROR(VLOOKUP(Visits[[#This Row],[VISIT_ID]],J_A_visits!A:P,COLUMN(J_A_visits!P:P),0),"")</f>
        <v/>
      </c>
      <c r="H251" s="6">
        <f t="array" ref="H251">IFERROR(VLOOKUP(Visits[[#This Row],[VISIT_ID]],J_A_visits!A:Q,COLUMN(J_A_visits!Q:Q),0),"")</f>
        <v/>
      </c>
      <c r="I251" s="30">
        <f t="array" ref="I251">IFERROR(VLOOKUP(Visits[[#This Row],[VISIT_ID]],J_A_visits!$A:$O,COLUMN(J_A_visits!G:G),0),"")</f>
        <v/>
      </c>
      <c r="J251" s="37">
        <f t="array" ref="J251">IFERROR(VLOOKUP(Visits[[#This Row],[VISIT_ID]],J_A_visits!$A:$O,COLUMN(J_A_visits!H:H),0),"")</f>
        <v/>
      </c>
      <c r="K251" s="30">
        <f t="array" ref="K251">IFERROR(VLOOKUP(Visits[[#This Row],[VISIT_ID]],J_A_visits!$A:$O,COLUMN(J_A_visits!I:I),0),"")</f>
        <v/>
      </c>
      <c r="L251" s="37">
        <f t="array" ref="L251">IFERROR(VLOOKUP(Visits[[#This Row],[VISIT_ID]],J_A_visits!$A:$O,COLUMN(J_A_visits!J:J),0),"")</f>
        <v/>
      </c>
      <c r="M251" s="37">
        <f t="array" ref="M251">IFERROR(VLOOKUP(Visits[[#This Row],[VISIT_ID]],J_A_visits!$A:$O,COLUMN(J_A_visits!K:K),0),"")</f>
        <v/>
      </c>
      <c r="N251" s="37">
        <f t="array" ref="N251">IFERROR(VLOOKUP(Visits[[#This Row],[VISIT_ID]],J_A_visits!$A:$O,COLUMN(J_A_visits!L:L),0),"")</f>
        <v/>
      </c>
      <c r="O251" s="37">
        <f t="array" ref="O251">IFERROR(VLOOKUP(Visits[[#This Row],[VISIT_ID]],J_A_visits!$A:$O,COLUMN(J_A_visits!M:M),0),"")</f>
        <v/>
      </c>
      <c r="P251" s="37">
        <f>IFERROR(1-(Visits[[#This Row],[QUOTE_PRICE]]/Visits[[#This Row],[INITIAL_PRICE]]),"")</f>
        <v/>
      </c>
      <c r="Q251" s="36">
        <f t="array" ref="Q251">IFERROR(VLOOKUP(Visits[[#This Row],[VISIT_ID]],J_A_visits!$A:$O,COLUMN(J_A_visits!N:N),0),"")</f>
        <v/>
      </c>
      <c r="R251" s="30">
        <f t="array" ref="R251">IFERROR(VLOOKUP(Visits[[#This Row],[VISIT_ID]],J_A_visits!$A:$O,COLUMN(J_A_visits!N:N),0),"")</f>
        <v/>
      </c>
      <c r="S251" s="30">
        <f>IF(Visits[[#This Row],[VISIT_ID]]="","",COUNTIF(Table3[VISIT_ID],Visits[[#This Row],[VISIT_ID]]))</f>
        <v/>
      </c>
      <c r="T251" s="38">
        <f t="array" ref="T251">IFERROR(TIMEVALUE(MID(VLOOKUP(Visits[[#This Row],[VISIT_ID]],J_A_visits!A:O,COLUMN(J_A_visits!E:E),0),12,8))-(7/24),"")</f>
        <v/>
      </c>
      <c r="U251" s="38">
        <f t="array" ref="U251">IFERROR(
    MOD(TIMEVALUE(MID(VLOOKUP(Visits[[#This Row],[VISIT_ID]],J_A_visits!A:O,COLUMN(J_A_visits!F:F),0),12,8)) - (7/24), 1),
"")</f>
        <v/>
      </c>
      <c r="V251" s="38">
        <f>IF(_xlfn.MINIFS(Table3[CLOCK_IN],Table3[VISIT_ID],Visits[[#This Row],[VISIT_ID]])=0,"",_xlfn.MINIFS(Table3[CLOCK_IN],Table3[VISIT_ID],Visits[[#This Row],[VISIT_ID]]))</f>
        <v/>
      </c>
      <c r="W251" s="38">
        <f>IF(_xlfn.MAXIFS(Table3[CLOCK_OUT],Table3[VISIT_ID],Visits[[#This Row],[VISIT_ID]])=0,"",_xlfn.MAXIFS(Table3[CLOCK_OUT],Table3[VISIT_ID],Visits[[#This Row],[VISIT_ID]]))</f>
        <v/>
      </c>
      <c r="X251" s="20">
        <f>IFERROR((Visits[[#This Row],[SCH_END]]-Visits[[#This Row],[SCH_START]])*24,"")</f>
        <v/>
      </c>
      <c r="Y251" s="20">
        <f>IFERROR((Visits[[#This Row],[ACT_END]]-Visits[[#This Row],[ACT_START]])*24,"")</f>
        <v/>
      </c>
      <c r="Z251" s="37">
        <f>IFERROR(Visits[[#This Row],[INVOICE_PRICE]]*Parameters!$B$2+Parameters!$B$3,"")</f>
        <v/>
      </c>
      <c r="AA251" s="39">
        <f>IFERROR((Parameters!$B$6/Parameters!$C$6)*Visits[[#This Row],[EXP_DURATION]],"")</f>
        <v/>
      </c>
      <c r="AB251" s="39">
        <f>IFERROR((Parameters!$B$6/Parameters!$C$6)*Visits[[#This Row],[ACT_DURATION]],"")</f>
        <v/>
      </c>
      <c r="AC251" s="37">
        <f>IF(Visits[[#This Row],[VISIT_ID]]="","",Parameters!$B$7/Parameters!$C$7)</f>
        <v/>
      </c>
      <c r="AD251" s="38" t="n"/>
      <c r="AE251" s="37">
        <f t="array" ref="AE251">IFERROR(Visits[[#This Row],[EXP_DURATION]]*Table6[Average],"")</f>
        <v/>
      </c>
      <c r="AF251" s="39">
        <f>IFERROR(IF(Visits[[#This Row],[VISIT_ID]]="","",SUMIF(Table3[VISIT_ID],Visits[[#This Row],[VISIT_ID]],Table3[TOTAL_COST])),"")</f>
        <v/>
      </c>
    </row>
    <row r="252">
      <c r="A252" s="30">
        <f>IF(J_A_visits!A252="","",J_A_visits!A252)</f>
        <v/>
      </c>
      <c r="B252" s="30">
        <f t="array" ref="B252">IFERROR(VLOOKUP(Visits[[#This Row],[VISIT_ID]],J_A_visits!A:O,COLUMN(J_A_visits!B:B),0),"")</f>
        <v/>
      </c>
      <c r="C252" s="30">
        <f t="array" ref="C252">IFERROR(VLOOKUP(Visits[[#This Row],[VISIT_ID]],J_A_visits!A:O,COLUMN(J_A_visits!C:C),0),"")</f>
        <v/>
      </c>
      <c r="D252" s="30">
        <f t="array" ref="D252">IFERROR(VLOOKUP(Visits[[#This Row],[VISIT_ID]],J_A_visits!A:O,COLUMN(J_A_visits!D:D),0),"")</f>
        <v/>
      </c>
      <c r="E252" s="6">
        <f t="array" ref="E252">IFERROR(DATEVALUE(LEFT(VLOOKUP(Visits[[#This Row],[VISIT_ID]],J_A_visits!A:O,COLUMN(J_A_visits!E:E),0),10)),"")</f>
        <v/>
      </c>
      <c r="F252" s="6">
        <f>IFERROR(TEXT(Visits[[#This Row],[DATE]],"YYYY-MM"),"")</f>
        <v/>
      </c>
      <c r="G252" s="6">
        <f t="array" ref="G252">IFERROR(VLOOKUP(Visits[[#This Row],[VISIT_ID]],J_A_visits!A:P,COLUMN(J_A_visits!P:P),0),"")</f>
        <v/>
      </c>
      <c r="H252" s="6">
        <f t="array" ref="H252">IFERROR(VLOOKUP(Visits[[#This Row],[VISIT_ID]],J_A_visits!A:Q,COLUMN(J_A_visits!Q:Q),0),"")</f>
        <v/>
      </c>
      <c r="I252" s="30">
        <f t="array" ref="I252">IFERROR(VLOOKUP(Visits[[#This Row],[VISIT_ID]],J_A_visits!$A:$O,COLUMN(J_A_visits!G:G),0),"")</f>
        <v/>
      </c>
      <c r="J252" s="37">
        <f t="array" ref="J252">IFERROR(VLOOKUP(Visits[[#This Row],[VISIT_ID]],J_A_visits!$A:$O,COLUMN(J_A_visits!H:H),0),"")</f>
        <v/>
      </c>
      <c r="K252" s="30">
        <f t="array" ref="K252">IFERROR(VLOOKUP(Visits[[#This Row],[VISIT_ID]],J_A_visits!$A:$O,COLUMN(J_A_visits!I:I),0),"")</f>
        <v/>
      </c>
      <c r="L252" s="37">
        <f t="array" ref="L252">IFERROR(VLOOKUP(Visits[[#This Row],[VISIT_ID]],J_A_visits!$A:$O,COLUMN(J_A_visits!J:J),0),"")</f>
        <v/>
      </c>
      <c r="M252" s="37">
        <f t="array" ref="M252">IFERROR(VLOOKUP(Visits[[#This Row],[VISIT_ID]],J_A_visits!$A:$O,COLUMN(J_A_visits!K:K),0),"")</f>
        <v/>
      </c>
      <c r="N252" s="37">
        <f t="array" ref="N252">IFERROR(VLOOKUP(Visits[[#This Row],[VISIT_ID]],J_A_visits!$A:$O,COLUMN(J_A_visits!L:L),0),"")</f>
        <v/>
      </c>
      <c r="O252" s="37">
        <f t="array" ref="O252">IFERROR(VLOOKUP(Visits[[#This Row],[VISIT_ID]],J_A_visits!$A:$O,COLUMN(J_A_visits!M:M),0),"")</f>
        <v/>
      </c>
      <c r="P252" s="37">
        <f>IFERROR(1-(Visits[[#This Row],[QUOTE_PRICE]]/Visits[[#This Row],[INITIAL_PRICE]]),"")</f>
        <v/>
      </c>
      <c r="Q252" s="36">
        <f t="array" ref="Q252">IFERROR(VLOOKUP(Visits[[#This Row],[VISIT_ID]],J_A_visits!$A:$O,COLUMN(J_A_visits!N:N),0),"")</f>
        <v/>
      </c>
      <c r="R252" s="30">
        <f t="array" ref="R252">IFERROR(VLOOKUP(Visits[[#This Row],[VISIT_ID]],J_A_visits!$A:$O,COLUMN(J_A_visits!N:N),0),"")</f>
        <v/>
      </c>
      <c r="S252" s="30">
        <f>IF(Visits[[#This Row],[VISIT_ID]]="","",COUNTIF(Table3[VISIT_ID],Visits[[#This Row],[VISIT_ID]]))</f>
        <v/>
      </c>
      <c r="T252" s="38">
        <f t="array" ref="T252">IFERROR(TIMEVALUE(MID(VLOOKUP(Visits[[#This Row],[VISIT_ID]],J_A_visits!A:O,COLUMN(J_A_visits!E:E),0),12,8))-(7/24),"")</f>
        <v/>
      </c>
      <c r="U252" s="38">
        <f t="array" ref="U252">IFERROR(
    MOD(TIMEVALUE(MID(VLOOKUP(Visits[[#This Row],[VISIT_ID]],J_A_visits!A:O,COLUMN(J_A_visits!F:F),0),12,8)) - (7/24), 1),
"")</f>
        <v/>
      </c>
      <c r="V252" s="38">
        <f>IF(_xlfn.MINIFS(Table3[CLOCK_IN],Table3[VISIT_ID],Visits[[#This Row],[VISIT_ID]])=0,"",_xlfn.MINIFS(Table3[CLOCK_IN],Table3[VISIT_ID],Visits[[#This Row],[VISIT_ID]]))</f>
        <v/>
      </c>
      <c r="W252" s="38">
        <f>IF(_xlfn.MAXIFS(Table3[CLOCK_OUT],Table3[VISIT_ID],Visits[[#This Row],[VISIT_ID]])=0,"",_xlfn.MAXIFS(Table3[CLOCK_OUT],Table3[VISIT_ID],Visits[[#This Row],[VISIT_ID]]))</f>
        <v/>
      </c>
      <c r="X252" s="20">
        <f>IFERROR((Visits[[#This Row],[SCH_END]]-Visits[[#This Row],[SCH_START]])*24,"")</f>
        <v/>
      </c>
      <c r="Y252" s="20">
        <f>IFERROR((Visits[[#This Row],[ACT_END]]-Visits[[#This Row],[ACT_START]])*24,"")</f>
        <v/>
      </c>
      <c r="Z252" s="37">
        <f>IFERROR(Visits[[#This Row],[INVOICE_PRICE]]*Parameters!$B$2+Parameters!$B$3,"")</f>
        <v/>
      </c>
      <c r="AA252" s="39">
        <f>IFERROR((Parameters!$B$6/Parameters!$C$6)*Visits[[#This Row],[EXP_DURATION]],"")</f>
        <v/>
      </c>
      <c r="AB252" s="39">
        <f>IFERROR((Parameters!$B$6/Parameters!$C$6)*Visits[[#This Row],[ACT_DURATION]],"")</f>
        <v/>
      </c>
      <c r="AC252" s="37">
        <f>IF(Visits[[#This Row],[VISIT_ID]]="","",Parameters!$B$7/Parameters!$C$7)</f>
        <v/>
      </c>
      <c r="AD252" s="38" t="n"/>
      <c r="AE252" s="37">
        <f t="array" ref="AE252">IFERROR(Visits[[#This Row],[EXP_DURATION]]*Table6[Average],"")</f>
        <v/>
      </c>
      <c r="AF252" s="39">
        <f>IFERROR(IF(Visits[[#This Row],[VISIT_ID]]="","",SUMIF(Table3[VISIT_ID],Visits[[#This Row],[VISIT_ID]],Table3[TOTAL_COST])),"")</f>
        <v/>
      </c>
    </row>
    <row r="253">
      <c r="A253" s="30">
        <f>IF(J_A_visits!A253="","",J_A_visits!A253)</f>
        <v/>
      </c>
      <c r="B253" s="30">
        <f t="array" ref="B253">IFERROR(VLOOKUP(Visits[[#This Row],[VISIT_ID]],J_A_visits!A:O,COLUMN(J_A_visits!B:B),0),"")</f>
        <v/>
      </c>
      <c r="C253" s="30">
        <f t="array" ref="C253">IFERROR(VLOOKUP(Visits[[#This Row],[VISIT_ID]],J_A_visits!A:O,COLUMN(J_A_visits!C:C),0),"")</f>
        <v/>
      </c>
      <c r="D253" s="30">
        <f t="array" ref="D253">IFERROR(VLOOKUP(Visits[[#This Row],[VISIT_ID]],J_A_visits!A:O,COLUMN(J_A_visits!D:D),0),"")</f>
        <v/>
      </c>
      <c r="E253" s="6">
        <f t="array" ref="E253">IFERROR(DATEVALUE(LEFT(VLOOKUP(Visits[[#This Row],[VISIT_ID]],J_A_visits!A:O,COLUMN(J_A_visits!E:E),0),10)),"")</f>
        <v/>
      </c>
      <c r="F253" s="6">
        <f>IFERROR(TEXT(Visits[[#This Row],[DATE]],"YYYY-MM"),"")</f>
        <v/>
      </c>
      <c r="G253" s="6">
        <f t="array" ref="G253">IFERROR(VLOOKUP(Visits[[#This Row],[VISIT_ID]],J_A_visits!A:P,COLUMN(J_A_visits!P:P),0),"")</f>
        <v/>
      </c>
      <c r="H253" s="6">
        <f t="array" ref="H253">IFERROR(VLOOKUP(Visits[[#This Row],[VISIT_ID]],J_A_visits!A:Q,COLUMN(J_A_visits!Q:Q),0),"")</f>
        <v/>
      </c>
      <c r="I253" s="30">
        <f t="array" ref="I253">IFERROR(VLOOKUP(Visits[[#This Row],[VISIT_ID]],J_A_visits!$A:$O,COLUMN(J_A_visits!G:G),0),"")</f>
        <v/>
      </c>
      <c r="J253" s="37">
        <f t="array" ref="J253">IFERROR(VLOOKUP(Visits[[#This Row],[VISIT_ID]],J_A_visits!$A:$O,COLUMN(J_A_visits!H:H),0),"")</f>
        <v/>
      </c>
      <c r="K253" s="30">
        <f t="array" ref="K253">IFERROR(VLOOKUP(Visits[[#This Row],[VISIT_ID]],J_A_visits!$A:$O,COLUMN(J_A_visits!I:I),0),"")</f>
        <v/>
      </c>
      <c r="L253" s="37">
        <f t="array" ref="L253">IFERROR(VLOOKUP(Visits[[#This Row],[VISIT_ID]],J_A_visits!$A:$O,COLUMN(J_A_visits!J:J),0),"")</f>
        <v/>
      </c>
      <c r="M253" s="37">
        <f t="array" ref="M253">IFERROR(VLOOKUP(Visits[[#This Row],[VISIT_ID]],J_A_visits!$A:$O,COLUMN(J_A_visits!K:K),0),"")</f>
        <v/>
      </c>
      <c r="N253" s="37">
        <f t="array" ref="N253">IFERROR(VLOOKUP(Visits[[#This Row],[VISIT_ID]],J_A_visits!$A:$O,COLUMN(J_A_visits!L:L),0),"")</f>
        <v/>
      </c>
      <c r="O253" s="37">
        <f t="array" ref="O253">IFERROR(VLOOKUP(Visits[[#This Row],[VISIT_ID]],J_A_visits!$A:$O,COLUMN(J_A_visits!M:M),0),"")</f>
        <v/>
      </c>
      <c r="P253" s="37">
        <f>IFERROR(1-(Visits[[#This Row],[QUOTE_PRICE]]/Visits[[#This Row],[INITIAL_PRICE]]),"")</f>
        <v/>
      </c>
      <c r="Q253" s="36">
        <f t="array" ref="Q253">IFERROR(VLOOKUP(Visits[[#This Row],[VISIT_ID]],J_A_visits!$A:$O,COLUMN(J_A_visits!N:N),0),"")</f>
        <v/>
      </c>
      <c r="R253" s="30">
        <f t="array" ref="R253">IFERROR(VLOOKUP(Visits[[#This Row],[VISIT_ID]],J_A_visits!$A:$O,COLUMN(J_A_visits!N:N),0),"")</f>
        <v/>
      </c>
      <c r="S253" s="30">
        <f>IF(Visits[[#This Row],[VISIT_ID]]="","",COUNTIF(Table3[VISIT_ID],Visits[[#This Row],[VISIT_ID]]))</f>
        <v/>
      </c>
      <c r="T253" s="38">
        <f t="array" ref="T253">IFERROR(TIMEVALUE(MID(VLOOKUP(Visits[[#This Row],[VISIT_ID]],J_A_visits!A:O,COLUMN(J_A_visits!E:E),0),12,8))-(7/24),"")</f>
        <v/>
      </c>
      <c r="U253" s="38">
        <f t="array" ref="U253">IFERROR(
    MOD(TIMEVALUE(MID(VLOOKUP(Visits[[#This Row],[VISIT_ID]],J_A_visits!A:O,COLUMN(J_A_visits!F:F),0),12,8)) - (7/24), 1),
"")</f>
        <v/>
      </c>
      <c r="V253" s="38">
        <f>IF(_xlfn.MINIFS(Table3[CLOCK_IN],Table3[VISIT_ID],Visits[[#This Row],[VISIT_ID]])=0,"",_xlfn.MINIFS(Table3[CLOCK_IN],Table3[VISIT_ID],Visits[[#This Row],[VISIT_ID]]))</f>
        <v/>
      </c>
      <c r="W253" s="38">
        <f>IF(_xlfn.MAXIFS(Table3[CLOCK_OUT],Table3[VISIT_ID],Visits[[#This Row],[VISIT_ID]])=0,"",_xlfn.MAXIFS(Table3[CLOCK_OUT],Table3[VISIT_ID],Visits[[#This Row],[VISIT_ID]]))</f>
        <v/>
      </c>
      <c r="X253" s="20">
        <f>IFERROR((Visits[[#This Row],[SCH_END]]-Visits[[#This Row],[SCH_START]])*24,"")</f>
        <v/>
      </c>
      <c r="Y253" s="20">
        <f>IFERROR((Visits[[#This Row],[ACT_END]]-Visits[[#This Row],[ACT_START]])*24,"")</f>
        <v/>
      </c>
      <c r="Z253" s="37">
        <f>IFERROR(Visits[[#This Row],[INVOICE_PRICE]]*Parameters!$B$2+Parameters!$B$3,"")</f>
        <v/>
      </c>
      <c r="AA253" s="39">
        <f>IFERROR((Parameters!$B$6/Parameters!$C$6)*Visits[[#This Row],[EXP_DURATION]],"")</f>
        <v/>
      </c>
      <c r="AB253" s="39">
        <f>IFERROR((Parameters!$B$6/Parameters!$C$6)*Visits[[#This Row],[ACT_DURATION]],"")</f>
        <v/>
      </c>
      <c r="AC253" s="37">
        <f>IF(Visits[[#This Row],[VISIT_ID]]="","",Parameters!$B$7/Parameters!$C$7)</f>
        <v/>
      </c>
      <c r="AD253" s="38" t="n"/>
      <c r="AE253" s="37">
        <f t="array" ref="AE253">IFERROR(Visits[[#This Row],[EXP_DURATION]]*Table6[Average],"")</f>
        <v/>
      </c>
      <c r="AF253" s="39">
        <f>IFERROR(IF(Visits[[#This Row],[VISIT_ID]]="","",SUMIF(Table3[VISIT_ID],Visits[[#This Row],[VISIT_ID]],Table3[TOTAL_COST])),"")</f>
        <v/>
      </c>
    </row>
    <row r="254">
      <c r="A254" s="30">
        <f>IF(J_A_visits!A254="","",J_A_visits!A254)</f>
        <v/>
      </c>
      <c r="B254" s="30">
        <f t="array" ref="B254">IFERROR(VLOOKUP(Visits[[#This Row],[VISIT_ID]],J_A_visits!A:O,COLUMN(J_A_visits!B:B),0),"")</f>
        <v/>
      </c>
      <c r="C254" s="30">
        <f t="array" ref="C254">IFERROR(VLOOKUP(Visits[[#This Row],[VISIT_ID]],J_A_visits!A:O,COLUMN(J_A_visits!C:C),0),"")</f>
        <v/>
      </c>
      <c r="D254" s="30">
        <f t="array" ref="D254">IFERROR(VLOOKUP(Visits[[#This Row],[VISIT_ID]],J_A_visits!A:O,COLUMN(J_A_visits!D:D),0),"")</f>
        <v/>
      </c>
      <c r="E254" s="6">
        <f t="array" ref="E254">IFERROR(DATEVALUE(LEFT(VLOOKUP(Visits[[#This Row],[VISIT_ID]],J_A_visits!A:O,COLUMN(J_A_visits!E:E),0),10)),"")</f>
        <v/>
      </c>
      <c r="F254" s="6">
        <f>IFERROR(TEXT(Visits[[#This Row],[DATE]],"YYYY-MM"),"")</f>
        <v/>
      </c>
      <c r="G254" s="6">
        <f t="array" ref="G254">IFERROR(VLOOKUP(Visits[[#This Row],[VISIT_ID]],J_A_visits!A:P,COLUMN(J_A_visits!P:P),0),"")</f>
        <v/>
      </c>
      <c r="H254" s="6">
        <f t="array" ref="H254">IFERROR(VLOOKUP(Visits[[#This Row],[VISIT_ID]],J_A_visits!A:Q,COLUMN(J_A_visits!Q:Q),0),"")</f>
        <v/>
      </c>
      <c r="I254" s="30">
        <f t="array" ref="I254">IFERROR(VLOOKUP(Visits[[#This Row],[VISIT_ID]],J_A_visits!$A:$O,COLUMN(J_A_visits!G:G),0),"")</f>
        <v/>
      </c>
      <c r="J254" s="37">
        <f t="array" ref="J254">IFERROR(VLOOKUP(Visits[[#This Row],[VISIT_ID]],J_A_visits!$A:$O,COLUMN(J_A_visits!H:H),0),"")</f>
        <v/>
      </c>
      <c r="K254" s="30">
        <f t="array" ref="K254">IFERROR(VLOOKUP(Visits[[#This Row],[VISIT_ID]],J_A_visits!$A:$O,COLUMN(J_A_visits!I:I),0),"")</f>
        <v/>
      </c>
      <c r="L254" s="37">
        <f t="array" ref="L254">IFERROR(VLOOKUP(Visits[[#This Row],[VISIT_ID]],J_A_visits!$A:$O,COLUMN(J_A_visits!J:J),0),"")</f>
        <v/>
      </c>
      <c r="M254" s="37">
        <f t="array" ref="M254">IFERROR(VLOOKUP(Visits[[#This Row],[VISIT_ID]],J_A_visits!$A:$O,COLUMN(J_A_visits!K:K),0),"")</f>
        <v/>
      </c>
      <c r="N254" s="37">
        <f t="array" ref="N254">IFERROR(VLOOKUP(Visits[[#This Row],[VISIT_ID]],J_A_visits!$A:$O,COLUMN(J_A_visits!L:L),0),"")</f>
        <v/>
      </c>
      <c r="O254" s="37">
        <f t="array" ref="O254">IFERROR(VLOOKUP(Visits[[#This Row],[VISIT_ID]],J_A_visits!$A:$O,COLUMN(J_A_visits!M:M),0),"")</f>
        <v/>
      </c>
      <c r="P254" s="37">
        <f>IFERROR(1-(Visits[[#This Row],[QUOTE_PRICE]]/Visits[[#This Row],[INITIAL_PRICE]]),"")</f>
        <v/>
      </c>
      <c r="Q254" s="36">
        <f t="array" ref="Q254">IFERROR(VLOOKUP(Visits[[#This Row],[VISIT_ID]],J_A_visits!$A:$O,COLUMN(J_A_visits!N:N),0),"")</f>
        <v/>
      </c>
      <c r="R254" s="30">
        <f t="array" ref="R254">IFERROR(VLOOKUP(Visits[[#This Row],[VISIT_ID]],J_A_visits!$A:$O,COLUMN(J_A_visits!N:N),0),"")</f>
        <v/>
      </c>
      <c r="S254" s="30">
        <f>IF(Visits[[#This Row],[VISIT_ID]]="","",COUNTIF(Table3[VISIT_ID],Visits[[#This Row],[VISIT_ID]]))</f>
        <v/>
      </c>
      <c r="T254" s="38">
        <f t="array" ref="T254">IFERROR(TIMEVALUE(MID(VLOOKUP(Visits[[#This Row],[VISIT_ID]],J_A_visits!A:O,COLUMN(J_A_visits!E:E),0),12,8))-(7/24),"")</f>
        <v/>
      </c>
      <c r="U254" s="38">
        <f t="array" ref="U254">IFERROR(
    MOD(TIMEVALUE(MID(VLOOKUP(Visits[[#This Row],[VISIT_ID]],J_A_visits!A:O,COLUMN(J_A_visits!F:F),0),12,8)) - (7/24), 1),
"")</f>
        <v/>
      </c>
      <c r="V254" s="38">
        <f>IF(_xlfn.MINIFS(Table3[CLOCK_IN],Table3[VISIT_ID],Visits[[#This Row],[VISIT_ID]])=0,"",_xlfn.MINIFS(Table3[CLOCK_IN],Table3[VISIT_ID],Visits[[#This Row],[VISIT_ID]]))</f>
        <v/>
      </c>
      <c r="W254" s="38">
        <f>IF(_xlfn.MAXIFS(Table3[CLOCK_OUT],Table3[VISIT_ID],Visits[[#This Row],[VISIT_ID]])=0,"",_xlfn.MAXIFS(Table3[CLOCK_OUT],Table3[VISIT_ID],Visits[[#This Row],[VISIT_ID]]))</f>
        <v/>
      </c>
      <c r="X254" s="20">
        <f>IFERROR((Visits[[#This Row],[SCH_END]]-Visits[[#This Row],[SCH_START]])*24,"")</f>
        <v/>
      </c>
      <c r="Y254" s="20">
        <f>IFERROR((Visits[[#This Row],[ACT_END]]-Visits[[#This Row],[ACT_START]])*24,"")</f>
        <v/>
      </c>
      <c r="Z254" s="37">
        <f>IFERROR(Visits[[#This Row],[INVOICE_PRICE]]*Parameters!$B$2+Parameters!$B$3,"")</f>
        <v/>
      </c>
      <c r="AA254" s="39">
        <f>IFERROR((Parameters!$B$6/Parameters!$C$6)*Visits[[#This Row],[EXP_DURATION]],"")</f>
        <v/>
      </c>
      <c r="AB254" s="39">
        <f>IFERROR((Parameters!$B$6/Parameters!$C$6)*Visits[[#This Row],[ACT_DURATION]],"")</f>
        <v/>
      </c>
      <c r="AC254" s="37">
        <f>IF(Visits[[#This Row],[VISIT_ID]]="","",Parameters!$B$7/Parameters!$C$7)</f>
        <v/>
      </c>
      <c r="AD254" s="38" t="n"/>
      <c r="AE254" s="37">
        <f t="array" ref="AE254">IFERROR(Visits[[#This Row],[EXP_DURATION]]*Table6[Average],"")</f>
        <v/>
      </c>
      <c r="AF254" s="39">
        <f>IFERROR(IF(Visits[[#This Row],[VISIT_ID]]="","",SUMIF(Table3[VISIT_ID],Visits[[#This Row],[VISIT_ID]],Table3[TOTAL_COST])),"")</f>
        <v/>
      </c>
    </row>
    <row r="255">
      <c r="A255" s="30">
        <f>IF(J_A_visits!A255="","",J_A_visits!A255)</f>
        <v/>
      </c>
      <c r="B255" s="30">
        <f t="array" ref="B255">IFERROR(VLOOKUP(Visits[[#This Row],[VISIT_ID]],J_A_visits!A:O,COLUMN(J_A_visits!B:B),0),"")</f>
        <v/>
      </c>
      <c r="C255" s="30">
        <f t="array" ref="C255">IFERROR(VLOOKUP(Visits[[#This Row],[VISIT_ID]],J_A_visits!A:O,COLUMN(J_A_visits!C:C),0),"")</f>
        <v/>
      </c>
      <c r="D255" s="30">
        <f t="array" ref="D255">IFERROR(VLOOKUP(Visits[[#This Row],[VISIT_ID]],J_A_visits!A:O,COLUMN(J_A_visits!D:D),0),"")</f>
        <v/>
      </c>
      <c r="E255" s="6">
        <f t="array" ref="E255">IFERROR(DATEVALUE(LEFT(VLOOKUP(Visits[[#This Row],[VISIT_ID]],J_A_visits!A:O,COLUMN(J_A_visits!E:E),0),10)),"")</f>
        <v/>
      </c>
      <c r="F255" s="6">
        <f>IFERROR(TEXT(Visits[[#This Row],[DATE]],"YYYY-MM"),"")</f>
        <v/>
      </c>
      <c r="G255" s="6">
        <f t="array" ref="G255">IFERROR(VLOOKUP(Visits[[#This Row],[VISIT_ID]],J_A_visits!A:P,COLUMN(J_A_visits!P:P),0),"")</f>
        <v/>
      </c>
      <c r="H255" s="6">
        <f t="array" ref="H255">IFERROR(VLOOKUP(Visits[[#This Row],[VISIT_ID]],J_A_visits!A:Q,COLUMN(J_A_visits!Q:Q),0),"")</f>
        <v/>
      </c>
      <c r="I255" s="30">
        <f t="array" ref="I255">IFERROR(VLOOKUP(Visits[[#This Row],[VISIT_ID]],J_A_visits!$A:$O,COLUMN(J_A_visits!G:G),0),"")</f>
        <v/>
      </c>
      <c r="J255" s="37">
        <f t="array" ref="J255">IFERROR(VLOOKUP(Visits[[#This Row],[VISIT_ID]],J_A_visits!$A:$O,COLUMN(J_A_visits!H:H),0),"")</f>
        <v/>
      </c>
      <c r="K255" s="30">
        <f t="array" ref="K255">IFERROR(VLOOKUP(Visits[[#This Row],[VISIT_ID]],J_A_visits!$A:$O,COLUMN(J_A_visits!I:I),0),"")</f>
        <v/>
      </c>
      <c r="L255" s="37">
        <f t="array" ref="L255">IFERROR(VLOOKUP(Visits[[#This Row],[VISIT_ID]],J_A_visits!$A:$O,COLUMN(J_A_visits!J:J),0),"")</f>
        <v/>
      </c>
      <c r="M255" s="37">
        <f t="array" ref="M255">IFERROR(VLOOKUP(Visits[[#This Row],[VISIT_ID]],J_A_visits!$A:$O,COLUMN(J_A_visits!K:K),0),"")</f>
        <v/>
      </c>
      <c r="N255" s="37">
        <f t="array" ref="N255">IFERROR(VLOOKUP(Visits[[#This Row],[VISIT_ID]],J_A_visits!$A:$O,COLUMN(J_A_visits!L:L),0),"")</f>
        <v/>
      </c>
      <c r="O255" s="37">
        <f t="array" ref="O255">IFERROR(VLOOKUP(Visits[[#This Row],[VISIT_ID]],J_A_visits!$A:$O,COLUMN(J_A_visits!M:M),0),"")</f>
        <v/>
      </c>
      <c r="P255" s="37">
        <f>IFERROR(1-(Visits[[#This Row],[QUOTE_PRICE]]/Visits[[#This Row],[INITIAL_PRICE]]),"")</f>
        <v/>
      </c>
      <c r="Q255" s="36">
        <f t="array" ref="Q255">IFERROR(VLOOKUP(Visits[[#This Row],[VISIT_ID]],J_A_visits!$A:$O,COLUMN(J_A_visits!N:N),0),"")</f>
        <v/>
      </c>
      <c r="R255" s="30">
        <f t="array" ref="R255">IFERROR(VLOOKUP(Visits[[#This Row],[VISIT_ID]],J_A_visits!$A:$O,COLUMN(J_A_visits!N:N),0),"")</f>
        <v/>
      </c>
      <c r="S255" s="30">
        <f>IF(Visits[[#This Row],[VISIT_ID]]="","",COUNTIF(Table3[VISIT_ID],Visits[[#This Row],[VISIT_ID]]))</f>
        <v/>
      </c>
      <c r="T255" s="38">
        <f t="array" ref="T255">IFERROR(TIMEVALUE(MID(VLOOKUP(Visits[[#This Row],[VISIT_ID]],J_A_visits!A:O,COLUMN(J_A_visits!E:E),0),12,8))-(7/24),"")</f>
        <v/>
      </c>
      <c r="U255" s="38">
        <f t="array" ref="U255">IFERROR(
    MOD(TIMEVALUE(MID(VLOOKUP(Visits[[#This Row],[VISIT_ID]],J_A_visits!A:O,COLUMN(J_A_visits!F:F),0),12,8)) - (7/24), 1),
"")</f>
        <v/>
      </c>
      <c r="V255" s="38">
        <f>IF(_xlfn.MINIFS(Table3[CLOCK_IN],Table3[VISIT_ID],Visits[[#This Row],[VISIT_ID]])=0,"",_xlfn.MINIFS(Table3[CLOCK_IN],Table3[VISIT_ID],Visits[[#This Row],[VISIT_ID]]))</f>
        <v/>
      </c>
      <c r="W255" s="38">
        <f>IF(_xlfn.MAXIFS(Table3[CLOCK_OUT],Table3[VISIT_ID],Visits[[#This Row],[VISIT_ID]])=0,"",_xlfn.MAXIFS(Table3[CLOCK_OUT],Table3[VISIT_ID],Visits[[#This Row],[VISIT_ID]]))</f>
        <v/>
      </c>
      <c r="X255" s="20">
        <f>IFERROR((Visits[[#This Row],[SCH_END]]-Visits[[#This Row],[SCH_START]])*24,"")</f>
        <v/>
      </c>
      <c r="Y255" s="20">
        <f>IFERROR((Visits[[#This Row],[ACT_END]]-Visits[[#This Row],[ACT_START]])*24,"")</f>
        <v/>
      </c>
      <c r="Z255" s="37">
        <f>IFERROR(Visits[[#This Row],[INVOICE_PRICE]]*Parameters!$B$2+Parameters!$B$3,"")</f>
        <v/>
      </c>
      <c r="AA255" s="39">
        <f>IFERROR((Parameters!$B$6/Parameters!$C$6)*Visits[[#This Row],[EXP_DURATION]],"")</f>
        <v/>
      </c>
      <c r="AB255" s="39">
        <f>IFERROR((Parameters!$B$6/Parameters!$C$6)*Visits[[#This Row],[ACT_DURATION]],"")</f>
        <v/>
      </c>
      <c r="AC255" s="37">
        <f>IF(Visits[[#This Row],[VISIT_ID]]="","",Parameters!$B$7/Parameters!$C$7)</f>
        <v/>
      </c>
      <c r="AD255" s="38" t="n"/>
      <c r="AE255" s="37">
        <f t="array" ref="AE255">IFERROR(Visits[[#This Row],[EXP_DURATION]]*Table6[Average],"")</f>
        <v/>
      </c>
      <c r="AF255" s="39">
        <f>IFERROR(IF(Visits[[#This Row],[VISIT_ID]]="","",SUMIF(Table3[VISIT_ID],Visits[[#This Row],[VISIT_ID]],Table3[TOTAL_COST])),"")</f>
        <v/>
      </c>
    </row>
    <row r="256">
      <c r="A256" s="30">
        <f>IF(J_A_visits!A256="","",J_A_visits!A256)</f>
        <v/>
      </c>
      <c r="B256" s="30">
        <f t="array" ref="B256">IFERROR(VLOOKUP(Visits[[#This Row],[VISIT_ID]],J_A_visits!A:O,COLUMN(J_A_visits!B:B),0),"")</f>
        <v/>
      </c>
      <c r="C256" s="30">
        <f t="array" ref="C256">IFERROR(VLOOKUP(Visits[[#This Row],[VISIT_ID]],J_A_visits!A:O,COLUMN(J_A_visits!C:C),0),"")</f>
        <v/>
      </c>
      <c r="D256" s="30">
        <f t="array" ref="D256">IFERROR(VLOOKUP(Visits[[#This Row],[VISIT_ID]],J_A_visits!A:O,COLUMN(J_A_visits!D:D),0),"")</f>
        <v/>
      </c>
      <c r="E256" s="6">
        <f t="array" ref="E256">IFERROR(DATEVALUE(LEFT(VLOOKUP(Visits[[#This Row],[VISIT_ID]],J_A_visits!A:O,COLUMN(J_A_visits!E:E),0),10)),"")</f>
        <v/>
      </c>
      <c r="F256" s="6">
        <f>IFERROR(TEXT(Visits[[#This Row],[DATE]],"YYYY-MM"),"")</f>
        <v/>
      </c>
      <c r="G256" s="6">
        <f t="array" ref="G256">IFERROR(VLOOKUP(Visits[[#This Row],[VISIT_ID]],J_A_visits!A:P,COLUMN(J_A_visits!P:P),0),"")</f>
        <v/>
      </c>
      <c r="H256" s="6">
        <f t="array" ref="H256">IFERROR(VLOOKUP(Visits[[#This Row],[VISIT_ID]],J_A_visits!A:Q,COLUMN(J_A_visits!Q:Q),0),"")</f>
        <v/>
      </c>
      <c r="I256" s="30">
        <f t="array" ref="I256">IFERROR(VLOOKUP(Visits[[#This Row],[VISIT_ID]],J_A_visits!$A:$O,COLUMN(J_A_visits!G:G),0),"")</f>
        <v/>
      </c>
      <c r="J256" s="37">
        <f t="array" ref="J256">IFERROR(VLOOKUP(Visits[[#This Row],[VISIT_ID]],J_A_visits!$A:$O,COLUMN(J_A_visits!H:H),0),"")</f>
        <v/>
      </c>
      <c r="K256" s="30">
        <f t="array" ref="K256">IFERROR(VLOOKUP(Visits[[#This Row],[VISIT_ID]],J_A_visits!$A:$O,COLUMN(J_A_visits!I:I),0),"")</f>
        <v/>
      </c>
      <c r="L256" s="37">
        <f t="array" ref="L256">IFERROR(VLOOKUP(Visits[[#This Row],[VISIT_ID]],J_A_visits!$A:$O,COLUMN(J_A_visits!J:J),0),"")</f>
        <v/>
      </c>
      <c r="M256" s="37">
        <f t="array" ref="M256">IFERROR(VLOOKUP(Visits[[#This Row],[VISIT_ID]],J_A_visits!$A:$O,COLUMN(J_A_visits!K:K),0),"")</f>
        <v/>
      </c>
      <c r="N256" s="37">
        <f t="array" ref="N256">IFERROR(VLOOKUP(Visits[[#This Row],[VISIT_ID]],J_A_visits!$A:$O,COLUMN(J_A_visits!L:L),0),"")</f>
        <v/>
      </c>
      <c r="O256" s="37">
        <f t="array" ref="O256">IFERROR(VLOOKUP(Visits[[#This Row],[VISIT_ID]],J_A_visits!$A:$O,COLUMN(J_A_visits!M:M),0),"")</f>
        <v/>
      </c>
      <c r="P256" s="37">
        <f>IFERROR(1-(Visits[[#This Row],[QUOTE_PRICE]]/Visits[[#This Row],[INITIAL_PRICE]]),"")</f>
        <v/>
      </c>
      <c r="Q256" s="36">
        <f t="array" ref="Q256">IFERROR(VLOOKUP(Visits[[#This Row],[VISIT_ID]],J_A_visits!$A:$O,COLUMN(J_A_visits!N:N),0),"")</f>
        <v/>
      </c>
      <c r="R256" s="30">
        <f t="array" ref="R256">IFERROR(VLOOKUP(Visits[[#This Row],[VISIT_ID]],J_A_visits!$A:$O,COLUMN(J_A_visits!N:N),0),"")</f>
        <v/>
      </c>
      <c r="S256" s="30">
        <f>IF(Visits[[#This Row],[VISIT_ID]]="","",COUNTIF(Table3[VISIT_ID],Visits[[#This Row],[VISIT_ID]]))</f>
        <v/>
      </c>
      <c r="T256" s="38">
        <f t="array" ref="T256">IFERROR(TIMEVALUE(MID(VLOOKUP(Visits[[#This Row],[VISIT_ID]],J_A_visits!A:O,COLUMN(J_A_visits!E:E),0),12,8))-(7/24),"")</f>
        <v/>
      </c>
      <c r="U256" s="38">
        <f t="array" ref="U256">IFERROR(
    MOD(TIMEVALUE(MID(VLOOKUP(Visits[[#This Row],[VISIT_ID]],J_A_visits!A:O,COLUMN(J_A_visits!F:F),0),12,8)) - (7/24), 1),
"")</f>
        <v/>
      </c>
      <c r="V256" s="38">
        <f>IF(_xlfn.MINIFS(Table3[CLOCK_IN],Table3[VISIT_ID],Visits[[#This Row],[VISIT_ID]])=0,"",_xlfn.MINIFS(Table3[CLOCK_IN],Table3[VISIT_ID],Visits[[#This Row],[VISIT_ID]]))</f>
        <v/>
      </c>
      <c r="W256" s="38">
        <f>IF(_xlfn.MAXIFS(Table3[CLOCK_OUT],Table3[VISIT_ID],Visits[[#This Row],[VISIT_ID]])=0,"",_xlfn.MAXIFS(Table3[CLOCK_OUT],Table3[VISIT_ID],Visits[[#This Row],[VISIT_ID]]))</f>
        <v/>
      </c>
      <c r="X256" s="20">
        <f>IFERROR((Visits[[#This Row],[SCH_END]]-Visits[[#This Row],[SCH_START]])*24,"")</f>
        <v/>
      </c>
      <c r="Y256" s="20">
        <f>IFERROR((Visits[[#This Row],[ACT_END]]-Visits[[#This Row],[ACT_START]])*24,"")</f>
        <v/>
      </c>
      <c r="Z256" s="37">
        <f>IFERROR(Visits[[#This Row],[INVOICE_PRICE]]*Parameters!$B$2+Parameters!$B$3,"")</f>
        <v/>
      </c>
      <c r="AA256" s="39">
        <f>IFERROR((Parameters!$B$6/Parameters!$C$6)*Visits[[#This Row],[EXP_DURATION]],"")</f>
        <v/>
      </c>
      <c r="AB256" s="39">
        <f>IFERROR((Parameters!$B$6/Parameters!$C$6)*Visits[[#This Row],[ACT_DURATION]],"")</f>
        <v/>
      </c>
      <c r="AC256" s="37">
        <f>IF(Visits[[#This Row],[VISIT_ID]]="","",Parameters!$B$7/Parameters!$C$7)</f>
        <v/>
      </c>
      <c r="AD256" s="38" t="n"/>
      <c r="AE256" s="37">
        <f t="array" ref="AE256">IFERROR(Visits[[#This Row],[EXP_DURATION]]*Table6[Average],"")</f>
        <v/>
      </c>
      <c r="AF256" s="39">
        <f>IFERROR(IF(Visits[[#This Row],[VISIT_ID]]="","",SUMIF(Table3[VISIT_ID],Visits[[#This Row],[VISIT_ID]],Table3[TOTAL_COST])),"")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0"/>
  <sheetViews>
    <sheetView topLeftCell="E214" zoomScaleNormal="150" zoomScaleSheetLayoutView="100" workbookViewId="0">
      <selection activeCell="J2" sqref="J2:J1048576"/>
    </sheetView>
  </sheetViews>
  <sheetFormatPr baseColWidth="8" defaultRowHeight="14.25"/>
  <cols>
    <col width="9.06640625" customWidth="1" style="30" min="1" max="1"/>
    <col width="10.19921875" bestFit="1" customWidth="1" style="30" min="2" max="2"/>
    <col width="14.53125" bestFit="1" customWidth="1" style="30" min="3" max="3"/>
    <col width="13.73046875" bestFit="1" customWidth="1" style="30" min="4" max="4"/>
    <col width="13.06640625" bestFit="1" customWidth="1" style="30" min="5" max="5"/>
    <col width="16.73046875" customWidth="1" style="30" min="6" max="7"/>
    <col width="11.796875" bestFit="1" customWidth="1" style="38" min="8" max="8"/>
    <col width="13.3984375" bestFit="1" customWidth="1" style="38" min="9" max="9"/>
    <col width="12.265625" bestFit="1" customWidth="1" style="20" min="10" max="10"/>
    <col width="15.265625" bestFit="1" customWidth="1" style="37" min="11" max="12"/>
    <col width="12.53125" bestFit="1" customWidth="1" style="30" min="13" max="13"/>
    <col width="9.06640625" customWidth="1" style="30" min="14" max="16384"/>
  </cols>
  <sheetData>
    <row r="1">
      <c r="A1" t="inlineStr">
        <is>
          <t>TS_ID</t>
        </is>
      </c>
      <c r="B1" t="inlineStr">
        <is>
          <t>VISIT_ID</t>
        </is>
      </c>
      <c r="C1" t="inlineStr">
        <is>
          <t>JOB_NUMBER</t>
        </is>
      </c>
      <c r="D1" t="inlineStr">
        <is>
          <t>FIRST_NAME</t>
        </is>
      </c>
      <c r="E1" t="inlineStr">
        <is>
          <t>LAST_NAME</t>
        </is>
      </c>
      <c r="F1" s="4" t="inlineStr">
        <is>
          <t>DATE</t>
        </is>
      </c>
      <c r="G1" t="inlineStr">
        <is>
          <t>EMPLOYEE</t>
        </is>
      </c>
      <c r="H1" t="inlineStr">
        <is>
          <t>CLOCK_IN</t>
        </is>
      </c>
      <c r="I1" t="inlineStr">
        <is>
          <t>CLOCK_OUT</t>
        </is>
      </c>
      <c r="J1" s="41" t="inlineStr">
        <is>
          <t>DURATION</t>
        </is>
      </c>
      <c r="K1" s="42" t="inlineStr">
        <is>
          <t>LABOR_RATE</t>
        </is>
      </c>
      <c r="L1" s="42" t="inlineStr">
        <is>
          <t>TOTAL_COST</t>
        </is>
      </c>
      <c r="M1" t="inlineStr">
        <is>
          <t>APPROVED</t>
        </is>
      </c>
    </row>
    <row r="2">
      <c r="A2" s="30">
        <f>IF(J_A_visits_timeSheetEntries!A2="","",J_A_visits_timeSheetEntries!A2)</f>
        <v/>
      </c>
      <c r="B2" s="30">
        <f t="array" ref="B2">IFERROR(VLOOKUP(Table3[[#This Row],[TS_ID]],J_A_visits_timeSheetEntries!A:I,COLUMN(J_A_visits_timeSheetEntries!I:I),0),"")</f>
        <v/>
      </c>
      <c r="C2" s="30">
        <f t="array" ref="C2">IFERROR(VLOOKUP(Table3[[#This Row],[VISIT_ID]],J_A_visits!$A:$O,COLUMN(J_A_visits!B:B),0),"")</f>
        <v/>
      </c>
      <c r="D2" s="30">
        <f t="array" ref="D2">IFERROR(VLOOKUP(Table3[[#This Row],[VISIT_ID]],J_A_visits!$A:$O,COLUMN(J_A_visits!C:C),0),"")</f>
        <v/>
      </c>
      <c r="E2" s="30">
        <f t="array" ref="E2">IFERROR(VLOOKUP(Table3[[#This Row],[VISIT_ID]],J_A_visits!$A:$O,COLUMN(J_A_visits!D:D),0),"")</f>
        <v/>
      </c>
      <c r="F2" s="6">
        <f t="array" ref="F2">IFERROR(DATEVALUE(LEFT(VLOOKUP(Table3[[#This Row],[VISIT_ID]],J_A_visits!A:O,COLUMN(J_A_visits!E:E),0),10)),"")</f>
        <v/>
      </c>
      <c r="G2" s="30">
        <f t="array" ref="G2">IFERROR(VLOOKUP(Table3[[#This Row],[TS_ID]],J_A_visits_timeSheetEntries!A:H,COLUMN(J_A_visits_timeSheetEntries!B:B),0),"")</f>
        <v/>
      </c>
      <c r="H2" s="38">
        <f t="array" ref="H2">IFERROR(TIMEVALUE(MID(VLOOKUP(Table3[[#This Row],[TS_ID]],J_A_visits_timeSheetEntries!$A:$H,COLUMN(J_A_visits_timeSheetEntries!C:C),0),12,8))-(7/24),"")</f>
        <v/>
      </c>
      <c r="I2" s="38">
        <f t="array" ref="I2">IFERROR(
    MOD(TIMEVALUE(MID(VLOOKUP(Table3[[#This Row],[TS_ID]],J_A_visits_timeSheetEntries!$A:$H,COLUMN(J_A_visits_timeSheetEntries!D:D),0),12,8)) - (7/24), 1),
"")</f>
        <v/>
      </c>
      <c r="J2" s="20">
        <f t="array" ref="J2">IFERROR(IFERROR(VLOOKUP(Table3[[#This Row],[TS_ID]],J_A_visits_timeSheetEntries!$A:$H,COLUMN(J_A_visits_timeSheetEntries!E:E),0),"")/3600,"")</f>
        <v/>
      </c>
      <c r="K2" s="37">
        <f t="array" ref="K2">IFERROR(VLOOKUP(Table3[[#This Row],[TS_ID]],J_A_visits_timeSheetEntries!$A:$H,COLUMN(J_A_visits_timeSheetEntries!$F:$F),FALSE),"")</f>
        <v/>
      </c>
      <c r="L2" s="37">
        <f>IFERROR(Table3[[#This Row],[DURATION]]*Table3[[#This Row],[LABOR_RATE]],"")</f>
        <v/>
      </c>
      <c r="M2" s="30">
        <f t="array" ref="M2">IFERROR(VLOOKUP(Table3[[#This Row],[TS_ID]],J_A_visits_timeSheetEntries!$A:$H,COLUMN(J_A_visits_timeSheetEntries!H:H),0),"")</f>
        <v/>
      </c>
    </row>
    <row r="3">
      <c r="A3" s="30">
        <f>IF(J_A_visits_timeSheetEntries!A3="","",J_A_visits_timeSheetEntries!A3)</f>
        <v/>
      </c>
      <c r="B3" s="30">
        <f t="array" ref="B3">IFERROR(VLOOKUP(Table3[[#This Row],[TS_ID]],J_A_visits_timeSheetEntries!A:I,COLUMN(J_A_visits_timeSheetEntries!I:I),0),"")</f>
        <v/>
      </c>
      <c r="C3" s="30">
        <f t="array" ref="C3">IFERROR(VLOOKUP(Table3[[#This Row],[VISIT_ID]],J_A_visits!$A:$O,COLUMN(J_A_visits!B:B),0),"")</f>
        <v/>
      </c>
      <c r="D3" s="30">
        <f t="array" ref="D3">IFERROR(VLOOKUP(Table3[[#This Row],[VISIT_ID]],J_A_visits!$A:$O,COLUMN(J_A_visits!C:C),0),"")</f>
        <v/>
      </c>
      <c r="E3" s="30">
        <f t="array" ref="E3">IFERROR(VLOOKUP(Table3[[#This Row],[VISIT_ID]],J_A_visits!$A:$O,COLUMN(J_A_visits!D:D),0),"")</f>
        <v/>
      </c>
      <c r="F3" s="6">
        <f t="array" ref="F3">IFERROR(DATEVALUE(LEFT(VLOOKUP(Table3[[#This Row],[VISIT_ID]],J_A_visits!A:O,COLUMN(J_A_visits!E:E),0),10)),"")</f>
        <v/>
      </c>
      <c r="G3" s="30">
        <f t="array" ref="G3">IFERROR(VLOOKUP(Table3[[#This Row],[TS_ID]],J_A_visits_timeSheetEntries!A:H,COLUMN(J_A_visits_timeSheetEntries!B:B),0),"")</f>
        <v/>
      </c>
      <c r="H3" s="38">
        <f t="array" ref="H3">IFERROR(TIMEVALUE(MID(VLOOKUP(Table3[[#This Row],[TS_ID]],J_A_visits_timeSheetEntries!$A:$H,COLUMN(J_A_visits_timeSheetEntries!C:C),0),12,8))-(7/24),"")</f>
        <v/>
      </c>
      <c r="I3" s="38">
        <f t="array" ref="I3">IFERROR(
    MOD(TIMEVALUE(MID(VLOOKUP(Table3[[#This Row],[TS_ID]],J_A_visits_timeSheetEntries!$A:$H,COLUMN(J_A_visits_timeSheetEntries!D:D),0),12,8)) - (7/24), 1),
"")</f>
        <v/>
      </c>
      <c r="J3" s="20">
        <f t="array" ref="J3">IFERROR(IFERROR(VLOOKUP(Table3[[#This Row],[TS_ID]],J_A_visits_timeSheetEntries!$A:$H,COLUMN(J_A_visits_timeSheetEntries!E:E),0),"")/3600,"")</f>
        <v/>
      </c>
      <c r="K3" s="37">
        <f t="array" ref="K3">IFERROR(VLOOKUP(Table3[[#This Row],[TS_ID]],J_A_visits_timeSheetEntries!$A:$H,COLUMN(J_A_visits_timeSheetEntries!$F:$F),FALSE),"")</f>
        <v/>
      </c>
      <c r="L3" s="37">
        <f>IFERROR(Table3[[#This Row],[DURATION]]*Table3[[#This Row],[LABOR_RATE]],"")</f>
        <v/>
      </c>
      <c r="M3" s="30">
        <f t="array" ref="M3">IFERROR(VLOOKUP(Table3[[#This Row],[TS_ID]],J_A_visits_timeSheetEntries!$A:$H,COLUMN(J_A_visits_timeSheetEntries!H:H),0),"")</f>
        <v/>
      </c>
    </row>
    <row r="4">
      <c r="A4" s="30">
        <f>IF(J_A_visits_timeSheetEntries!A4="","",J_A_visits_timeSheetEntries!A4)</f>
        <v/>
      </c>
      <c r="B4" s="30">
        <f t="array" ref="B4">IFERROR(VLOOKUP(Table3[[#This Row],[TS_ID]],J_A_visits_timeSheetEntries!A:I,COLUMN(J_A_visits_timeSheetEntries!I:I),0),"")</f>
        <v/>
      </c>
      <c r="C4" s="30">
        <f t="array" ref="C4">IFERROR(VLOOKUP(Table3[[#This Row],[VISIT_ID]],J_A_visits!$A:$O,COLUMN(J_A_visits!B:B),0),"")</f>
        <v/>
      </c>
      <c r="D4" s="30">
        <f t="array" ref="D4">IFERROR(VLOOKUP(Table3[[#This Row],[VISIT_ID]],J_A_visits!$A:$O,COLUMN(J_A_visits!C:C),0),"")</f>
        <v/>
      </c>
      <c r="E4" s="30">
        <f t="array" ref="E4">IFERROR(VLOOKUP(Table3[[#This Row],[VISIT_ID]],J_A_visits!$A:$O,COLUMN(J_A_visits!D:D),0),"")</f>
        <v/>
      </c>
      <c r="F4" s="6">
        <f t="array" ref="F4">IFERROR(DATEVALUE(LEFT(VLOOKUP(Table3[[#This Row],[VISIT_ID]],J_A_visits!A:O,COLUMN(J_A_visits!E:E),0),10)),"")</f>
        <v/>
      </c>
      <c r="G4" s="30">
        <f t="array" ref="G4">IFERROR(VLOOKUP(Table3[[#This Row],[TS_ID]],J_A_visits_timeSheetEntries!A:H,COLUMN(J_A_visits_timeSheetEntries!B:B),0),"")</f>
        <v/>
      </c>
      <c r="H4" s="38">
        <f t="array" ref="H4">IFERROR(TIMEVALUE(MID(VLOOKUP(Table3[[#This Row],[TS_ID]],J_A_visits_timeSheetEntries!$A:$H,COLUMN(J_A_visits_timeSheetEntries!C:C),0),12,8))-(7/24),"")</f>
        <v/>
      </c>
      <c r="I4" s="38">
        <f t="array" ref="I4">IFERROR(
    MOD(TIMEVALUE(MID(VLOOKUP(Table3[[#This Row],[TS_ID]],J_A_visits_timeSheetEntries!$A:$H,COLUMN(J_A_visits_timeSheetEntries!D:D),0),12,8)) - (7/24), 1),
"")</f>
        <v/>
      </c>
      <c r="J4" s="20">
        <f t="array" ref="J4">IFERROR(IFERROR(VLOOKUP(Table3[[#This Row],[TS_ID]],J_A_visits_timeSheetEntries!$A:$H,COLUMN(J_A_visits_timeSheetEntries!E:E),0),"")/3600,"")</f>
        <v/>
      </c>
      <c r="K4" s="37">
        <f t="array" ref="K4">IFERROR(VLOOKUP(Table3[[#This Row],[TS_ID]],J_A_visits_timeSheetEntries!$A:$H,COLUMN(J_A_visits_timeSheetEntries!$F:$F),FALSE),"")</f>
        <v/>
      </c>
      <c r="L4" s="37">
        <f>IFERROR(Table3[[#This Row],[DURATION]]*Table3[[#This Row],[LABOR_RATE]],"")</f>
        <v/>
      </c>
      <c r="M4" s="30">
        <f t="array" ref="M4">IFERROR(VLOOKUP(Table3[[#This Row],[TS_ID]],J_A_visits_timeSheetEntries!$A:$H,COLUMN(J_A_visits_timeSheetEntries!H:H),0),"")</f>
        <v/>
      </c>
    </row>
    <row r="5">
      <c r="A5" s="30">
        <f>IF(J_A_visits_timeSheetEntries!A5="","",J_A_visits_timeSheetEntries!A5)</f>
        <v/>
      </c>
      <c r="B5" s="30">
        <f t="array" ref="B5">IFERROR(VLOOKUP(Table3[[#This Row],[TS_ID]],J_A_visits_timeSheetEntries!A:I,COLUMN(J_A_visits_timeSheetEntries!I:I),0),"")</f>
        <v/>
      </c>
      <c r="C5" s="30">
        <f t="array" ref="C5">IFERROR(VLOOKUP(Table3[[#This Row],[VISIT_ID]],J_A_visits!$A:$O,COLUMN(J_A_visits!B:B),0),"")</f>
        <v/>
      </c>
      <c r="D5" s="30">
        <f t="array" ref="D5">IFERROR(VLOOKUP(Table3[[#This Row],[VISIT_ID]],J_A_visits!$A:$O,COLUMN(J_A_visits!C:C),0),"")</f>
        <v/>
      </c>
      <c r="E5" s="30">
        <f t="array" ref="E5">IFERROR(VLOOKUP(Table3[[#This Row],[VISIT_ID]],J_A_visits!$A:$O,COLUMN(J_A_visits!D:D),0),"")</f>
        <v/>
      </c>
      <c r="F5" s="6">
        <f t="array" ref="F5">IFERROR(DATEVALUE(LEFT(VLOOKUP(Table3[[#This Row],[VISIT_ID]],J_A_visits!A:O,COLUMN(J_A_visits!E:E),0),10)),"")</f>
        <v/>
      </c>
      <c r="G5" s="30">
        <f t="array" ref="G5">IFERROR(VLOOKUP(Table3[[#This Row],[TS_ID]],J_A_visits_timeSheetEntries!A:H,COLUMN(J_A_visits_timeSheetEntries!B:B),0),"")</f>
        <v/>
      </c>
      <c r="H5" s="38">
        <f t="array" ref="H5">IFERROR(TIMEVALUE(MID(VLOOKUP(Table3[[#This Row],[TS_ID]],J_A_visits_timeSheetEntries!$A:$H,COLUMN(J_A_visits_timeSheetEntries!C:C),0),12,8))-(7/24),"")</f>
        <v/>
      </c>
      <c r="I5" s="38">
        <f t="array" ref="I5">IFERROR(
    MOD(TIMEVALUE(MID(VLOOKUP(Table3[[#This Row],[TS_ID]],J_A_visits_timeSheetEntries!$A:$H,COLUMN(J_A_visits_timeSheetEntries!D:D),0),12,8)) - (7/24), 1),
"")</f>
        <v/>
      </c>
      <c r="J5" s="20">
        <f t="array" ref="J5">IFERROR(IFERROR(VLOOKUP(Table3[[#This Row],[TS_ID]],J_A_visits_timeSheetEntries!$A:$H,COLUMN(J_A_visits_timeSheetEntries!E:E),0),"")/3600,"")</f>
        <v/>
      </c>
      <c r="K5" s="37">
        <f t="array" ref="K5">IFERROR(VLOOKUP(Table3[[#This Row],[TS_ID]],J_A_visits_timeSheetEntries!$A:$H,COLUMN(J_A_visits_timeSheetEntries!$F:$F),FALSE),"")</f>
        <v/>
      </c>
      <c r="L5" s="37">
        <f>IFERROR(Table3[[#This Row],[DURATION]]*Table3[[#This Row],[LABOR_RATE]],"")</f>
        <v/>
      </c>
      <c r="M5" s="30">
        <f t="array" ref="M5">IFERROR(VLOOKUP(Table3[[#This Row],[TS_ID]],J_A_visits_timeSheetEntries!$A:$H,COLUMN(J_A_visits_timeSheetEntries!H:H),0),"")</f>
        <v/>
      </c>
    </row>
    <row r="6">
      <c r="A6" s="30">
        <f>IF(J_A_visits_timeSheetEntries!A6="","",J_A_visits_timeSheetEntries!A6)</f>
        <v/>
      </c>
      <c r="B6" s="30">
        <f t="array" ref="B6">IFERROR(VLOOKUP(Table3[[#This Row],[TS_ID]],J_A_visits_timeSheetEntries!A:I,COLUMN(J_A_visits_timeSheetEntries!I:I),0),"")</f>
        <v/>
      </c>
      <c r="C6" s="30">
        <f t="array" ref="C6">IFERROR(VLOOKUP(Table3[[#This Row],[VISIT_ID]],J_A_visits!$A:$O,COLUMN(J_A_visits!B:B),0),"")</f>
        <v/>
      </c>
      <c r="D6" s="30">
        <f t="array" ref="D6">IFERROR(VLOOKUP(Table3[[#This Row],[VISIT_ID]],J_A_visits!$A:$O,COLUMN(J_A_visits!C:C),0),"")</f>
        <v/>
      </c>
      <c r="E6" s="30">
        <f t="array" ref="E6">IFERROR(VLOOKUP(Table3[[#This Row],[VISIT_ID]],J_A_visits!$A:$O,COLUMN(J_A_visits!D:D),0),"")</f>
        <v/>
      </c>
      <c r="F6" s="6">
        <f t="array" ref="F6">IFERROR(DATEVALUE(LEFT(VLOOKUP(Table3[[#This Row],[VISIT_ID]],J_A_visits!A:O,COLUMN(J_A_visits!E:E),0),10)),"")</f>
        <v/>
      </c>
      <c r="G6" s="30">
        <f t="array" ref="G6">IFERROR(VLOOKUP(Table3[[#This Row],[TS_ID]],J_A_visits_timeSheetEntries!A:H,COLUMN(J_A_visits_timeSheetEntries!B:B),0),"")</f>
        <v/>
      </c>
      <c r="H6" s="38">
        <f t="array" ref="H6">IFERROR(TIMEVALUE(MID(VLOOKUP(Table3[[#This Row],[TS_ID]],J_A_visits_timeSheetEntries!$A:$H,COLUMN(J_A_visits_timeSheetEntries!C:C),0),12,8))-(7/24),"")</f>
        <v/>
      </c>
      <c r="I6" s="38">
        <f t="array" ref="I6">IFERROR(
    MOD(TIMEVALUE(MID(VLOOKUP(Table3[[#This Row],[TS_ID]],J_A_visits_timeSheetEntries!$A:$H,COLUMN(J_A_visits_timeSheetEntries!D:D),0),12,8)) - (7/24), 1),
"")</f>
        <v/>
      </c>
      <c r="J6" s="20">
        <f t="array" ref="J6">IFERROR(IFERROR(VLOOKUP(Table3[[#This Row],[TS_ID]],J_A_visits_timeSheetEntries!$A:$H,COLUMN(J_A_visits_timeSheetEntries!E:E),0),"")/3600,"")</f>
        <v/>
      </c>
      <c r="K6" s="37">
        <f t="array" ref="K6">IFERROR(VLOOKUP(Table3[[#This Row],[TS_ID]],J_A_visits_timeSheetEntries!$A:$H,COLUMN(J_A_visits_timeSheetEntries!$F:$F),FALSE),"")</f>
        <v/>
      </c>
      <c r="L6" s="37">
        <f>IFERROR(Table3[[#This Row],[DURATION]]*Table3[[#This Row],[LABOR_RATE]],"")</f>
        <v/>
      </c>
      <c r="M6" s="30">
        <f t="array" ref="M6">IFERROR(VLOOKUP(Table3[[#This Row],[TS_ID]],J_A_visits_timeSheetEntries!$A:$H,COLUMN(J_A_visits_timeSheetEntries!H:H),0),"")</f>
        <v/>
      </c>
    </row>
    <row r="7">
      <c r="A7" s="30">
        <f>IF(J_A_visits_timeSheetEntries!A7="","",J_A_visits_timeSheetEntries!A7)</f>
        <v/>
      </c>
      <c r="B7" s="30">
        <f t="array" ref="B7">IFERROR(VLOOKUP(Table3[[#This Row],[TS_ID]],J_A_visits_timeSheetEntries!A:I,COLUMN(J_A_visits_timeSheetEntries!I:I),0),"")</f>
        <v/>
      </c>
      <c r="C7" s="30">
        <f t="array" ref="C7">IFERROR(VLOOKUP(Table3[[#This Row],[VISIT_ID]],J_A_visits!$A:$O,COLUMN(J_A_visits!B:B),0),"")</f>
        <v/>
      </c>
      <c r="D7" s="30">
        <f t="array" ref="D7">IFERROR(VLOOKUP(Table3[[#This Row],[VISIT_ID]],J_A_visits!$A:$O,COLUMN(J_A_visits!C:C),0),"")</f>
        <v/>
      </c>
      <c r="E7" s="30">
        <f t="array" ref="E7">IFERROR(VLOOKUP(Table3[[#This Row],[VISIT_ID]],J_A_visits!$A:$O,COLUMN(J_A_visits!D:D),0),"")</f>
        <v/>
      </c>
      <c r="F7" s="6">
        <f t="array" ref="F7">IFERROR(DATEVALUE(LEFT(VLOOKUP(Table3[[#This Row],[VISIT_ID]],J_A_visits!A:O,COLUMN(J_A_visits!E:E),0),10)),"")</f>
        <v/>
      </c>
      <c r="G7" s="30">
        <f t="array" ref="G7">IFERROR(VLOOKUP(Table3[[#This Row],[TS_ID]],J_A_visits_timeSheetEntries!A:H,COLUMN(J_A_visits_timeSheetEntries!B:B),0),"")</f>
        <v/>
      </c>
      <c r="H7" s="38">
        <f t="array" ref="H7">IFERROR(TIMEVALUE(MID(VLOOKUP(Table3[[#This Row],[TS_ID]],J_A_visits_timeSheetEntries!$A:$H,COLUMN(J_A_visits_timeSheetEntries!C:C),0),12,8))-(7/24),"")</f>
        <v/>
      </c>
      <c r="I7" s="38">
        <f t="array" ref="I7">IFERROR(
    MOD(TIMEVALUE(MID(VLOOKUP(Table3[[#This Row],[TS_ID]],J_A_visits_timeSheetEntries!$A:$H,COLUMN(J_A_visits_timeSheetEntries!D:D),0),12,8)) - (7/24), 1),
"")</f>
        <v/>
      </c>
      <c r="J7" s="20">
        <f t="array" ref="J7">IFERROR(IFERROR(VLOOKUP(Table3[[#This Row],[TS_ID]],J_A_visits_timeSheetEntries!$A:$H,COLUMN(J_A_visits_timeSheetEntries!E:E),0),"")/3600,"")</f>
        <v/>
      </c>
      <c r="K7" s="37">
        <f t="array" ref="K7">IFERROR(VLOOKUP(Table3[[#This Row],[TS_ID]],J_A_visits_timeSheetEntries!$A:$H,COLUMN(J_A_visits_timeSheetEntries!$F:$F),FALSE),"")</f>
        <v/>
      </c>
      <c r="L7" s="37">
        <f>IFERROR(Table3[[#This Row],[DURATION]]*Table3[[#This Row],[LABOR_RATE]],"")</f>
        <v/>
      </c>
      <c r="M7" s="30">
        <f t="array" ref="M7">IFERROR(VLOOKUP(Table3[[#This Row],[TS_ID]],J_A_visits_timeSheetEntries!$A:$H,COLUMN(J_A_visits_timeSheetEntries!H:H),0),"")</f>
        <v/>
      </c>
    </row>
    <row r="8">
      <c r="A8" s="30">
        <f>IF(J_A_visits_timeSheetEntries!A8="","",J_A_visits_timeSheetEntries!A8)</f>
        <v/>
      </c>
      <c r="B8" s="30">
        <f t="array" ref="B8">IFERROR(VLOOKUP(Table3[[#This Row],[TS_ID]],J_A_visits_timeSheetEntries!A:I,COLUMN(J_A_visits_timeSheetEntries!I:I),0),"")</f>
        <v/>
      </c>
      <c r="C8" s="30">
        <f t="array" ref="C8">IFERROR(VLOOKUP(Table3[[#This Row],[VISIT_ID]],J_A_visits!$A:$O,COLUMN(J_A_visits!B:B),0),"")</f>
        <v/>
      </c>
      <c r="D8" s="30">
        <f t="array" ref="D8">IFERROR(VLOOKUP(Table3[[#This Row],[VISIT_ID]],J_A_visits!$A:$O,COLUMN(J_A_visits!C:C),0),"")</f>
        <v/>
      </c>
      <c r="E8" s="30">
        <f t="array" ref="E8">IFERROR(VLOOKUP(Table3[[#This Row],[VISIT_ID]],J_A_visits!$A:$O,COLUMN(J_A_visits!D:D),0),"")</f>
        <v/>
      </c>
      <c r="F8" s="6">
        <f t="array" ref="F8">IFERROR(DATEVALUE(LEFT(VLOOKUP(Table3[[#This Row],[VISIT_ID]],J_A_visits!A:O,COLUMN(J_A_visits!E:E),0),10)),"")</f>
        <v/>
      </c>
      <c r="G8" s="30">
        <f t="array" ref="G8">IFERROR(VLOOKUP(Table3[[#This Row],[TS_ID]],J_A_visits_timeSheetEntries!A:H,COLUMN(J_A_visits_timeSheetEntries!B:B),0),"")</f>
        <v/>
      </c>
      <c r="H8" s="38">
        <f t="array" ref="H8">IFERROR(TIMEVALUE(MID(VLOOKUP(Table3[[#This Row],[TS_ID]],J_A_visits_timeSheetEntries!$A:$H,COLUMN(J_A_visits_timeSheetEntries!C:C),0),12,8))-(7/24),"")</f>
        <v/>
      </c>
      <c r="I8" s="38">
        <f t="array" ref="I8">IFERROR(
    MOD(TIMEVALUE(MID(VLOOKUP(Table3[[#This Row],[TS_ID]],J_A_visits_timeSheetEntries!$A:$H,COLUMN(J_A_visits_timeSheetEntries!D:D),0),12,8)) - (7/24), 1),
"")</f>
        <v/>
      </c>
      <c r="J8" s="20">
        <f t="array" ref="J8">IFERROR(IFERROR(VLOOKUP(Table3[[#This Row],[TS_ID]],J_A_visits_timeSheetEntries!$A:$H,COLUMN(J_A_visits_timeSheetEntries!E:E),0),"")/3600,"")</f>
        <v/>
      </c>
      <c r="K8" s="37">
        <f t="array" ref="K8">IFERROR(VLOOKUP(Table3[[#This Row],[TS_ID]],J_A_visits_timeSheetEntries!$A:$H,COLUMN(J_A_visits_timeSheetEntries!$F:$F),FALSE),"")</f>
        <v/>
      </c>
      <c r="L8" s="37">
        <f>IFERROR(Table3[[#This Row],[DURATION]]*Table3[[#This Row],[LABOR_RATE]],"")</f>
        <v/>
      </c>
      <c r="M8" s="30">
        <f t="array" ref="M8">IFERROR(VLOOKUP(Table3[[#This Row],[TS_ID]],J_A_visits_timeSheetEntries!$A:$H,COLUMN(J_A_visits_timeSheetEntries!H:H),0),"")</f>
        <v/>
      </c>
    </row>
    <row r="9">
      <c r="A9" s="30">
        <f>IF(J_A_visits_timeSheetEntries!A9="","",J_A_visits_timeSheetEntries!A9)</f>
        <v/>
      </c>
      <c r="B9" s="30">
        <f t="array" ref="B9">IFERROR(VLOOKUP(Table3[[#This Row],[TS_ID]],J_A_visits_timeSheetEntries!A:I,COLUMN(J_A_visits_timeSheetEntries!I:I),0),"")</f>
        <v/>
      </c>
      <c r="C9" s="30">
        <f t="array" ref="C9">IFERROR(VLOOKUP(Table3[[#This Row],[VISIT_ID]],J_A_visits!$A:$O,COLUMN(J_A_visits!B:B),0),"")</f>
        <v/>
      </c>
      <c r="D9" s="30">
        <f t="array" ref="D9">IFERROR(VLOOKUP(Table3[[#This Row],[VISIT_ID]],J_A_visits!$A:$O,COLUMN(J_A_visits!C:C),0),"")</f>
        <v/>
      </c>
      <c r="E9" s="30">
        <f t="array" ref="E9">IFERROR(VLOOKUP(Table3[[#This Row],[VISIT_ID]],J_A_visits!$A:$O,COLUMN(J_A_visits!D:D),0),"")</f>
        <v/>
      </c>
      <c r="F9" s="6">
        <f t="array" ref="F9">IFERROR(DATEVALUE(LEFT(VLOOKUP(Table3[[#This Row],[VISIT_ID]],J_A_visits!A:O,COLUMN(J_A_visits!E:E),0),10)),"")</f>
        <v/>
      </c>
      <c r="G9" s="30">
        <f t="array" ref="G9">IFERROR(VLOOKUP(Table3[[#This Row],[TS_ID]],J_A_visits_timeSheetEntries!A:H,COLUMN(J_A_visits_timeSheetEntries!B:B),0),"")</f>
        <v/>
      </c>
      <c r="H9" s="38">
        <f t="array" ref="H9">IFERROR(TIMEVALUE(MID(VLOOKUP(Table3[[#This Row],[TS_ID]],J_A_visits_timeSheetEntries!$A:$H,COLUMN(J_A_visits_timeSheetEntries!C:C),0),12,8))-(7/24),"")</f>
        <v/>
      </c>
      <c r="I9" s="38">
        <f t="array" ref="I9">IFERROR(
    MOD(TIMEVALUE(MID(VLOOKUP(Table3[[#This Row],[TS_ID]],J_A_visits_timeSheetEntries!$A:$H,COLUMN(J_A_visits_timeSheetEntries!D:D),0),12,8)) - (7/24), 1),
"")</f>
        <v/>
      </c>
      <c r="J9" s="20">
        <f t="array" ref="J9">IFERROR(IFERROR(VLOOKUP(Table3[[#This Row],[TS_ID]],J_A_visits_timeSheetEntries!$A:$H,COLUMN(J_A_visits_timeSheetEntries!E:E),0),"")/3600,"")</f>
        <v/>
      </c>
      <c r="K9" s="37">
        <f t="array" ref="K9">IFERROR(VLOOKUP(Table3[[#This Row],[TS_ID]],J_A_visits_timeSheetEntries!$A:$H,COLUMN(J_A_visits_timeSheetEntries!$F:$F),FALSE),"")</f>
        <v/>
      </c>
      <c r="L9" s="37">
        <f>IFERROR(Table3[[#This Row],[DURATION]]*Table3[[#This Row],[LABOR_RATE]],"")</f>
        <v/>
      </c>
      <c r="M9" s="30">
        <f t="array" ref="M9">IFERROR(VLOOKUP(Table3[[#This Row],[TS_ID]],J_A_visits_timeSheetEntries!$A:$H,COLUMN(J_A_visits_timeSheetEntries!H:H),0),"")</f>
        <v/>
      </c>
    </row>
    <row r="10">
      <c r="A10" s="30">
        <f>IF(J_A_visits_timeSheetEntries!A10="","",J_A_visits_timeSheetEntries!A10)</f>
        <v/>
      </c>
      <c r="B10" s="30">
        <f t="array" ref="B10">IFERROR(VLOOKUP(Table3[[#This Row],[TS_ID]],J_A_visits_timeSheetEntries!A:I,COLUMN(J_A_visits_timeSheetEntries!I:I),0),"")</f>
        <v/>
      </c>
      <c r="C10" s="30">
        <f t="array" ref="C10">IFERROR(VLOOKUP(Table3[[#This Row],[VISIT_ID]],J_A_visits!$A:$O,COLUMN(J_A_visits!B:B),0),"")</f>
        <v/>
      </c>
      <c r="D10" s="30">
        <f t="array" ref="D10">IFERROR(VLOOKUP(Table3[[#This Row],[VISIT_ID]],J_A_visits!$A:$O,COLUMN(J_A_visits!C:C),0),"")</f>
        <v/>
      </c>
      <c r="E10" s="30">
        <f t="array" ref="E10">IFERROR(VLOOKUP(Table3[[#This Row],[VISIT_ID]],J_A_visits!$A:$O,COLUMN(J_A_visits!D:D),0),"")</f>
        <v/>
      </c>
      <c r="F10" s="6">
        <f t="array" ref="F10">IFERROR(DATEVALUE(LEFT(VLOOKUP(Table3[[#This Row],[VISIT_ID]],J_A_visits!A:O,COLUMN(J_A_visits!E:E),0),10)),"")</f>
        <v/>
      </c>
      <c r="G10" s="30">
        <f t="array" ref="G10">IFERROR(VLOOKUP(Table3[[#This Row],[TS_ID]],J_A_visits_timeSheetEntries!A:H,COLUMN(J_A_visits_timeSheetEntries!B:B),0),"")</f>
        <v/>
      </c>
      <c r="H10" s="38">
        <f t="array" ref="H10">IFERROR(TIMEVALUE(MID(VLOOKUP(Table3[[#This Row],[TS_ID]],J_A_visits_timeSheetEntries!$A:$H,COLUMN(J_A_visits_timeSheetEntries!C:C),0),12,8))-(7/24),"")</f>
        <v/>
      </c>
      <c r="I10" s="38">
        <f t="array" ref="I10">IFERROR(
    MOD(TIMEVALUE(MID(VLOOKUP(Table3[[#This Row],[TS_ID]],J_A_visits_timeSheetEntries!$A:$H,COLUMN(J_A_visits_timeSheetEntries!D:D),0),12,8)) - (7/24), 1),
"")</f>
        <v/>
      </c>
      <c r="J10" s="20">
        <f t="array" ref="J10">IFERROR(IFERROR(VLOOKUP(Table3[[#This Row],[TS_ID]],J_A_visits_timeSheetEntries!$A:$H,COLUMN(J_A_visits_timeSheetEntries!E:E),0),"")/3600,"")</f>
        <v/>
      </c>
      <c r="K10" s="37">
        <f t="array" ref="K10">IFERROR(VLOOKUP(Table3[[#This Row],[TS_ID]],J_A_visits_timeSheetEntries!$A:$H,COLUMN(J_A_visits_timeSheetEntries!$F:$F),FALSE),"")</f>
        <v/>
      </c>
      <c r="L10" s="37">
        <f>IFERROR(Table3[[#This Row],[DURATION]]*Table3[[#This Row],[LABOR_RATE]],"")</f>
        <v/>
      </c>
      <c r="M10" s="30">
        <f t="array" ref="M10">IFERROR(VLOOKUP(Table3[[#This Row],[TS_ID]],J_A_visits_timeSheetEntries!$A:$H,COLUMN(J_A_visits_timeSheetEntries!H:H),0),"")</f>
        <v/>
      </c>
    </row>
    <row r="11">
      <c r="A11" s="30">
        <f>IF(J_A_visits_timeSheetEntries!A11="","",J_A_visits_timeSheetEntries!A11)</f>
        <v/>
      </c>
      <c r="B11" s="30">
        <f t="array" ref="B11">IFERROR(VLOOKUP(Table3[[#This Row],[TS_ID]],J_A_visits_timeSheetEntries!A:I,COLUMN(J_A_visits_timeSheetEntries!I:I),0),"")</f>
        <v/>
      </c>
      <c r="C11" s="30">
        <f t="array" ref="C11">IFERROR(VLOOKUP(Table3[[#This Row],[VISIT_ID]],J_A_visits!$A:$O,COLUMN(J_A_visits!B:B),0),"")</f>
        <v/>
      </c>
      <c r="D11" s="30">
        <f t="array" ref="D11">IFERROR(VLOOKUP(Table3[[#This Row],[VISIT_ID]],J_A_visits!$A:$O,COLUMN(J_A_visits!C:C),0),"")</f>
        <v/>
      </c>
      <c r="E11" s="30">
        <f t="array" ref="E11">IFERROR(VLOOKUP(Table3[[#This Row],[VISIT_ID]],J_A_visits!$A:$O,COLUMN(J_A_visits!D:D),0),"")</f>
        <v/>
      </c>
      <c r="F11" s="6">
        <f t="array" ref="F11">IFERROR(DATEVALUE(LEFT(VLOOKUP(Table3[[#This Row],[VISIT_ID]],J_A_visits!A:O,COLUMN(J_A_visits!E:E),0),10)),"")</f>
        <v/>
      </c>
      <c r="G11" s="30">
        <f t="array" ref="G11">IFERROR(VLOOKUP(Table3[[#This Row],[TS_ID]],J_A_visits_timeSheetEntries!A:H,COLUMN(J_A_visits_timeSheetEntries!B:B),0),"")</f>
        <v/>
      </c>
      <c r="H11" s="38">
        <f t="array" ref="H11">IFERROR(TIMEVALUE(MID(VLOOKUP(Table3[[#This Row],[TS_ID]],J_A_visits_timeSheetEntries!$A:$H,COLUMN(J_A_visits_timeSheetEntries!C:C),0),12,8))-(7/24),"")</f>
        <v/>
      </c>
      <c r="I11" s="38">
        <f t="array" ref="I11">IFERROR(
    MOD(TIMEVALUE(MID(VLOOKUP(Table3[[#This Row],[TS_ID]],J_A_visits_timeSheetEntries!$A:$H,COLUMN(J_A_visits_timeSheetEntries!D:D),0),12,8)) - (7/24), 1),
"")</f>
        <v/>
      </c>
      <c r="J11" s="20">
        <f t="array" ref="J11">IFERROR(IFERROR(VLOOKUP(Table3[[#This Row],[TS_ID]],J_A_visits_timeSheetEntries!$A:$H,COLUMN(J_A_visits_timeSheetEntries!E:E),0),"")/3600,"")</f>
        <v/>
      </c>
      <c r="K11" s="37">
        <f t="array" ref="K11">IFERROR(VLOOKUP(Table3[[#This Row],[TS_ID]],J_A_visits_timeSheetEntries!$A:$H,COLUMN(J_A_visits_timeSheetEntries!$F:$F),FALSE),"")</f>
        <v/>
      </c>
      <c r="L11" s="37">
        <f>IFERROR(Table3[[#This Row],[DURATION]]*Table3[[#This Row],[LABOR_RATE]],"")</f>
        <v/>
      </c>
      <c r="M11" s="30">
        <f t="array" ref="M11">IFERROR(VLOOKUP(Table3[[#This Row],[TS_ID]],J_A_visits_timeSheetEntries!$A:$H,COLUMN(J_A_visits_timeSheetEntries!H:H),0),"")</f>
        <v/>
      </c>
    </row>
    <row r="12">
      <c r="A12" s="30">
        <f>IF(J_A_visits_timeSheetEntries!A12="","",J_A_visits_timeSheetEntries!A12)</f>
        <v/>
      </c>
      <c r="B12" s="30">
        <f t="array" ref="B12">IFERROR(VLOOKUP(Table3[[#This Row],[TS_ID]],J_A_visits_timeSheetEntries!A:I,COLUMN(J_A_visits_timeSheetEntries!I:I),0),"")</f>
        <v/>
      </c>
      <c r="C12" s="30">
        <f t="array" ref="C12">IFERROR(VLOOKUP(Table3[[#This Row],[VISIT_ID]],J_A_visits!$A:$O,COLUMN(J_A_visits!B:B),0),"")</f>
        <v/>
      </c>
      <c r="D12" s="30">
        <f t="array" ref="D12">IFERROR(VLOOKUP(Table3[[#This Row],[VISIT_ID]],J_A_visits!$A:$O,COLUMN(J_A_visits!C:C),0),"")</f>
        <v/>
      </c>
      <c r="E12" s="30">
        <f t="array" ref="E12">IFERROR(VLOOKUP(Table3[[#This Row],[VISIT_ID]],J_A_visits!$A:$O,COLUMN(J_A_visits!D:D),0),"")</f>
        <v/>
      </c>
      <c r="F12" s="6">
        <f t="array" ref="F12">IFERROR(DATEVALUE(LEFT(VLOOKUP(Table3[[#This Row],[VISIT_ID]],J_A_visits!A:O,COLUMN(J_A_visits!E:E),0),10)),"")</f>
        <v/>
      </c>
      <c r="G12" s="30">
        <f t="array" ref="G12">IFERROR(VLOOKUP(Table3[[#This Row],[TS_ID]],J_A_visits_timeSheetEntries!A:H,COLUMN(J_A_visits_timeSheetEntries!B:B),0),"")</f>
        <v/>
      </c>
      <c r="H12" s="38">
        <f t="array" ref="H12">IFERROR(TIMEVALUE(MID(VLOOKUP(Table3[[#This Row],[TS_ID]],J_A_visits_timeSheetEntries!$A:$H,COLUMN(J_A_visits_timeSheetEntries!C:C),0),12,8))-(7/24),"")</f>
        <v/>
      </c>
      <c r="I12" s="38">
        <f t="array" ref="I12">IFERROR(
    MOD(TIMEVALUE(MID(VLOOKUP(Table3[[#This Row],[TS_ID]],J_A_visits_timeSheetEntries!$A:$H,COLUMN(J_A_visits_timeSheetEntries!D:D),0),12,8)) - (7/24), 1),
"")</f>
        <v/>
      </c>
      <c r="J12" s="20">
        <f t="array" ref="J12">IFERROR(IFERROR(VLOOKUP(Table3[[#This Row],[TS_ID]],J_A_visits_timeSheetEntries!$A:$H,COLUMN(J_A_visits_timeSheetEntries!E:E),0),"")/3600,"")</f>
        <v/>
      </c>
      <c r="K12" s="37">
        <f t="array" ref="K12">IFERROR(VLOOKUP(Table3[[#This Row],[TS_ID]],J_A_visits_timeSheetEntries!$A:$H,COLUMN(J_A_visits_timeSheetEntries!$F:$F),FALSE),"")</f>
        <v/>
      </c>
      <c r="L12" s="37">
        <f>IFERROR(Table3[[#This Row],[DURATION]]*Table3[[#This Row],[LABOR_RATE]],"")</f>
        <v/>
      </c>
      <c r="M12" s="30">
        <f t="array" ref="M12">IFERROR(VLOOKUP(Table3[[#This Row],[TS_ID]],J_A_visits_timeSheetEntries!$A:$H,COLUMN(J_A_visits_timeSheetEntries!H:H),0),"")</f>
        <v/>
      </c>
    </row>
    <row r="13">
      <c r="A13" s="30">
        <f>IF(J_A_visits_timeSheetEntries!A13="","",J_A_visits_timeSheetEntries!A13)</f>
        <v/>
      </c>
      <c r="B13" s="30">
        <f t="array" ref="B13">IFERROR(VLOOKUP(Table3[[#This Row],[TS_ID]],J_A_visits_timeSheetEntries!A:I,COLUMN(J_A_visits_timeSheetEntries!I:I),0),"")</f>
        <v/>
      </c>
      <c r="C13" s="30">
        <f t="array" ref="C13">IFERROR(VLOOKUP(Table3[[#This Row],[VISIT_ID]],J_A_visits!$A:$O,COLUMN(J_A_visits!B:B),0),"")</f>
        <v/>
      </c>
      <c r="D13" s="30">
        <f t="array" ref="D13">IFERROR(VLOOKUP(Table3[[#This Row],[VISIT_ID]],J_A_visits!$A:$O,COLUMN(J_A_visits!C:C),0),"")</f>
        <v/>
      </c>
      <c r="E13" s="30">
        <f t="array" ref="E13">IFERROR(VLOOKUP(Table3[[#This Row],[VISIT_ID]],J_A_visits!$A:$O,COLUMN(J_A_visits!D:D),0),"")</f>
        <v/>
      </c>
      <c r="F13" s="6">
        <f t="array" ref="F13">IFERROR(DATEVALUE(LEFT(VLOOKUP(Table3[[#This Row],[VISIT_ID]],J_A_visits!A:O,COLUMN(J_A_visits!E:E),0),10)),"")</f>
        <v/>
      </c>
      <c r="G13" s="30">
        <f t="array" ref="G13">IFERROR(VLOOKUP(Table3[[#This Row],[TS_ID]],J_A_visits_timeSheetEntries!A:H,COLUMN(J_A_visits_timeSheetEntries!B:B),0),"")</f>
        <v/>
      </c>
      <c r="H13" s="38">
        <f t="array" ref="H13">IFERROR(TIMEVALUE(MID(VLOOKUP(Table3[[#This Row],[TS_ID]],J_A_visits_timeSheetEntries!$A:$H,COLUMN(J_A_visits_timeSheetEntries!C:C),0),12,8))-(7/24),"")</f>
        <v/>
      </c>
      <c r="I13" s="38">
        <f t="array" ref="I13">IFERROR(
    MOD(TIMEVALUE(MID(VLOOKUP(Table3[[#This Row],[TS_ID]],J_A_visits_timeSheetEntries!$A:$H,COLUMN(J_A_visits_timeSheetEntries!D:D),0),12,8)) - (7/24), 1),
"")</f>
        <v/>
      </c>
      <c r="J13" s="20">
        <f t="array" ref="J13">IFERROR(IFERROR(VLOOKUP(Table3[[#This Row],[TS_ID]],J_A_visits_timeSheetEntries!$A:$H,COLUMN(J_A_visits_timeSheetEntries!E:E),0),"")/3600,"")</f>
        <v/>
      </c>
      <c r="K13" s="37">
        <f t="array" ref="K13">IFERROR(VLOOKUP(Table3[[#This Row],[TS_ID]],J_A_visits_timeSheetEntries!$A:$H,COLUMN(J_A_visits_timeSheetEntries!$F:$F),FALSE),"")</f>
        <v/>
      </c>
      <c r="L13" s="37">
        <f>IFERROR(Table3[[#This Row],[DURATION]]*Table3[[#This Row],[LABOR_RATE]],"")</f>
        <v/>
      </c>
      <c r="M13" s="30">
        <f t="array" ref="M13">IFERROR(VLOOKUP(Table3[[#This Row],[TS_ID]],J_A_visits_timeSheetEntries!$A:$H,COLUMN(J_A_visits_timeSheetEntries!H:H),0),"")</f>
        <v/>
      </c>
    </row>
    <row r="14">
      <c r="A14" s="30">
        <f>IF(J_A_visits_timeSheetEntries!A14="","",J_A_visits_timeSheetEntries!A14)</f>
        <v/>
      </c>
      <c r="B14" s="30">
        <f t="array" ref="B14">IFERROR(VLOOKUP(Table3[[#This Row],[TS_ID]],J_A_visits_timeSheetEntries!A:I,COLUMN(J_A_visits_timeSheetEntries!I:I),0),"")</f>
        <v/>
      </c>
      <c r="C14" s="30">
        <f t="array" ref="C14">IFERROR(VLOOKUP(Table3[[#This Row],[VISIT_ID]],J_A_visits!$A:$O,COLUMN(J_A_visits!B:B),0),"")</f>
        <v/>
      </c>
      <c r="D14" s="30">
        <f t="array" ref="D14">IFERROR(VLOOKUP(Table3[[#This Row],[VISIT_ID]],J_A_visits!$A:$O,COLUMN(J_A_visits!C:C),0),"")</f>
        <v/>
      </c>
      <c r="E14" s="30">
        <f t="array" ref="E14">IFERROR(VLOOKUP(Table3[[#This Row],[VISIT_ID]],J_A_visits!$A:$O,COLUMN(J_A_visits!D:D),0),"")</f>
        <v/>
      </c>
      <c r="F14" s="6">
        <f t="array" ref="F14">IFERROR(DATEVALUE(LEFT(VLOOKUP(Table3[[#This Row],[VISIT_ID]],J_A_visits!A:O,COLUMN(J_A_visits!E:E),0),10)),"")</f>
        <v/>
      </c>
      <c r="G14" s="30">
        <f t="array" ref="G14">IFERROR(VLOOKUP(Table3[[#This Row],[TS_ID]],J_A_visits_timeSheetEntries!A:H,COLUMN(J_A_visits_timeSheetEntries!B:B),0),"")</f>
        <v/>
      </c>
      <c r="H14" s="38">
        <f t="array" ref="H14">IFERROR(TIMEVALUE(MID(VLOOKUP(Table3[[#This Row],[TS_ID]],J_A_visits_timeSheetEntries!$A:$H,COLUMN(J_A_visits_timeSheetEntries!C:C),0),12,8))-(7/24),"")</f>
        <v/>
      </c>
      <c r="I14" s="38">
        <f t="array" ref="I14">IFERROR(
    MOD(TIMEVALUE(MID(VLOOKUP(Table3[[#This Row],[TS_ID]],J_A_visits_timeSheetEntries!$A:$H,COLUMN(J_A_visits_timeSheetEntries!D:D),0),12,8)) - (7/24), 1),
"")</f>
        <v/>
      </c>
      <c r="J14" s="20">
        <f t="array" ref="J14">IFERROR(IFERROR(VLOOKUP(Table3[[#This Row],[TS_ID]],J_A_visits_timeSheetEntries!$A:$H,COLUMN(J_A_visits_timeSheetEntries!E:E),0),"")/3600,"")</f>
        <v/>
      </c>
      <c r="K14" s="37">
        <f t="array" ref="K14">IFERROR(VLOOKUP(Table3[[#This Row],[TS_ID]],J_A_visits_timeSheetEntries!$A:$H,COLUMN(J_A_visits_timeSheetEntries!$F:$F),FALSE),"")</f>
        <v/>
      </c>
      <c r="L14" s="37">
        <f>IFERROR(Table3[[#This Row],[DURATION]]*Table3[[#This Row],[LABOR_RATE]],"")</f>
        <v/>
      </c>
      <c r="M14" s="30">
        <f t="array" ref="M14">IFERROR(VLOOKUP(Table3[[#This Row],[TS_ID]],J_A_visits_timeSheetEntries!$A:$H,COLUMN(J_A_visits_timeSheetEntries!H:H),0),"")</f>
        <v/>
      </c>
    </row>
    <row r="15">
      <c r="A15" s="30">
        <f>IF(J_A_visits_timeSheetEntries!A15="","",J_A_visits_timeSheetEntries!A15)</f>
        <v/>
      </c>
      <c r="B15" s="30">
        <f t="array" ref="B15">IFERROR(VLOOKUP(Table3[[#This Row],[TS_ID]],J_A_visits_timeSheetEntries!A:I,COLUMN(J_A_visits_timeSheetEntries!I:I),0),"")</f>
        <v/>
      </c>
      <c r="C15" s="30">
        <f t="array" ref="C15">IFERROR(VLOOKUP(Table3[[#This Row],[VISIT_ID]],J_A_visits!$A:$O,COLUMN(J_A_visits!B:B),0),"")</f>
        <v/>
      </c>
      <c r="D15" s="30">
        <f t="array" ref="D15">IFERROR(VLOOKUP(Table3[[#This Row],[VISIT_ID]],J_A_visits!$A:$O,COLUMN(J_A_visits!C:C),0),"")</f>
        <v/>
      </c>
      <c r="E15" s="30">
        <f t="array" ref="E15">IFERROR(VLOOKUP(Table3[[#This Row],[VISIT_ID]],J_A_visits!$A:$O,COLUMN(J_A_visits!D:D),0),"")</f>
        <v/>
      </c>
      <c r="F15" s="6">
        <f t="array" ref="F15">IFERROR(DATEVALUE(LEFT(VLOOKUP(Table3[[#This Row],[VISIT_ID]],J_A_visits!A:O,COLUMN(J_A_visits!E:E),0),10)),"")</f>
        <v/>
      </c>
      <c r="G15" s="30">
        <f t="array" ref="G15">IFERROR(VLOOKUP(Table3[[#This Row],[TS_ID]],J_A_visits_timeSheetEntries!A:H,COLUMN(J_A_visits_timeSheetEntries!B:B),0),"")</f>
        <v/>
      </c>
      <c r="H15" s="38">
        <f t="array" ref="H15">IFERROR(TIMEVALUE(MID(VLOOKUP(Table3[[#This Row],[TS_ID]],J_A_visits_timeSheetEntries!$A:$H,COLUMN(J_A_visits_timeSheetEntries!C:C),0),12,8))-(7/24),"")</f>
        <v/>
      </c>
      <c r="I15" s="38">
        <f t="array" ref="I15">IFERROR(
    MOD(TIMEVALUE(MID(VLOOKUP(Table3[[#This Row],[TS_ID]],J_A_visits_timeSheetEntries!$A:$H,COLUMN(J_A_visits_timeSheetEntries!D:D),0),12,8)) - (7/24), 1),
"")</f>
        <v/>
      </c>
      <c r="J15" s="20">
        <f t="array" ref="J15">IFERROR(IFERROR(VLOOKUP(Table3[[#This Row],[TS_ID]],J_A_visits_timeSheetEntries!$A:$H,COLUMN(J_A_visits_timeSheetEntries!E:E),0),"")/3600,"")</f>
        <v/>
      </c>
      <c r="K15" s="37">
        <f t="array" ref="K15">IFERROR(VLOOKUP(Table3[[#This Row],[TS_ID]],J_A_visits_timeSheetEntries!$A:$H,COLUMN(J_A_visits_timeSheetEntries!$F:$F),FALSE),"")</f>
        <v/>
      </c>
      <c r="L15" s="37">
        <f>IFERROR(Table3[[#This Row],[DURATION]]*Table3[[#This Row],[LABOR_RATE]],"")</f>
        <v/>
      </c>
      <c r="M15" s="30">
        <f t="array" ref="M15">IFERROR(VLOOKUP(Table3[[#This Row],[TS_ID]],J_A_visits_timeSheetEntries!$A:$H,COLUMN(J_A_visits_timeSheetEntries!H:H),0),"")</f>
        <v/>
      </c>
    </row>
    <row r="16">
      <c r="A16" s="30">
        <f>IF(J_A_visits_timeSheetEntries!A16="","",J_A_visits_timeSheetEntries!A16)</f>
        <v/>
      </c>
      <c r="B16" s="30">
        <f t="array" ref="B16">IFERROR(VLOOKUP(Table3[[#This Row],[TS_ID]],J_A_visits_timeSheetEntries!A:I,COLUMN(J_A_visits_timeSheetEntries!I:I),0),"")</f>
        <v/>
      </c>
      <c r="C16" s="30">
        <f t="array" ref="C16">IFERROR(VLOOKUP(Table3[[#This Row],[VISIT_ID]],J_A_visits!$A:$O,COLUMN(J_A_visits!B:B),0),"")</f>
        <v/>
      </c>
      <c r="D16" s="30">
        <f t="array" ref="D16">IFERROR(VLOOKUP(Table3[[#This Row],[VISIT_ID]],J_A_visits!$A:$O,COLUMN(J_A_visits!C:C),0),"")</f>
        <v/>
      </c>
      <c r="E16" s="30">
        <f t="array" ref="E16">IFERROR(VLOOKUP(Table3[[#This Row],[VISIT_ID]],J_A_visits!$A:$O,COLUMN(J_A_visits!D:D),0),"")</f>
        <v/>
      </c>
      <c r="F16" s="6">
        <f t="array" ref="F16">IFERROR(DATEVALUE(LEFT(VLOOKUP(Table3[[#This Row],[VISIT_ID]],J_A_visits!A:O,COLUMN(J_A_visits!E:E),0),10)),"")</f>
        <v/>
      </c>
      <c r="G16" s="30">
        <f t="array" ref="G16">IFERROR(VLOOKUP(Table3[[#This Row],[TS_ID]],J_A_visits_timeSheetEntries!A:H,COLUMN(J_A_visits_timeSheetEntries!B:B),0),"")</f>
        <v/>
      </c>
      <c r="H16" s="38">
        <f t="array" ref="H16">IFERROR(TIMEVALUE(MID(VLOOKUP(Table3[[#This Row],[TS_ID]],J_A_visits_timeSheetEntries!$A:$H,COLUMN(J_A_visits_timeSheetEntries!C:C),0),12,8))-(7/24),"")</f>
        <v/>
      </c>
      <c r="I16" s="38">
        <f t="array" ref="I16">IFERROR(
    MOD(TIMEVALUE(MID(VLOOKUP(Table3[[#This Row],[TS_ID]],J_A_visits_timeSheetEntries!$A:$H,COLUMN(J_A_visits_timeSheetEntries!D:D),0),12,8)) - (7/24), 1),
"")</f>
        <v/>
      </c>
      <c r="J16" s="20">
        <f t="array" ref="J16">IFERROR(IFERROR(VLOOKUP(Table3[[#This Row],[TS_ID]],J_A_visits_timeSheetEntries!$A:$H,COLUMN(J_A_visits_timeSheetEntries!E:E),0),"")/3600,"")</f>
        <v/>
      </c>
      <c r="K16" s="37">
        <f t="array" ref="K16">IFERROR(VLOOKUP(Table3[[#This Row],[TS_ID]],J_A_visits_timeSheetEntries!$A:$H,COLUMN(J_A_visits_timeSheetEntries!$F:$F),FALSE),"")</f>
        <v/>
      </c>
      <c r="L16" s="37">
        <f>IFERROR(Table3[[#This Row],[DURATION]]*Table3[[#This Row],[LABOR_RATE]],"")</f>
        <v/>
      </c>
      <c r="M16" s="30">
        <f t="array" ref="M16">IFERROR(VLOOKUP(Table3[[#This Row],[TS_ID]],J_A_visits_timeSheetEntries!$A:$H,COLUMN(J_A_visits_timeSheetEntries!H:H),0),"")</f>
        <v/>
      </c>
    </row>
    <row r="17">
      <c r="A17" s="30">
        <f>IF(J_A_visits_timeSheetEntries!A17="","",J_A_visits_timeSheetEntries!A17)</f>
        <v/>
      </c>
      <c r="B17" s="30">
        <f t="array" ref="B17">IFERROR(VLOOKUP(Table3[[#This Row],[TS_ID]],J_A_visits_timeSheetEntries!A:I,COLUMN(J_A_visits_timeSheetEntries!I:I),0),"")</f>
        <v/>
      </c>
      <c r="C17" s="30">
        <f t="array" ref="C17">IFERROR(VLOOKUP(Table3[[#This Row],[VISIT_ID]],J_A_visits!$A:$O,COLUMN(J_A_visits!B:B),0),"")</f>
        <v/>
      </c>
      <c r="D17" s="30">
        <f t="array" ref="D17">IFERROR(VLOOKUP(Table3[[#This Row],[VISIT_ID]],J_A_visits!$A:$O,COLUMN(J_A_visits!C:C),0),"")</f>
        <v/>
      </c>
      <c r="E17" s="30">
        <f t="array" ref="E17">IFERROR(VLOOKUP(Table3[[#This Row],[VISIT_ID]],J_A_visits!$A:$O,COLUMN(J_A_visits!D:D),0),"")</f>
        <v/>
      </c>
      <c r="F17" s="6">
        <f t="array" ref="F17">IFERROR(DATEVALUE(LEFT(VLOOKUP(Table3[[#This Row],[VISIT_ID]],J_A_visits!A:O,COLUMN(J_A_visits!E:E),0),10)),"")</f>
        <v/>
      </c>
      <c r="G17" s="30">
        <f t="array" ref="G17">IFERROR(VLOOKUP(Table3[[#This Row],[TS_ID]],J_A_visits_timeSheetEntries!A:H,COLUMN(J_A_visits_timeSheetEntries!B:B),0),"")</f>
        <v/>
      </c>
      <c r="H17" s="38">
        <f t="array" ref="H17">IFERROR(TIMEVALUE(MID(VLOOKUP(Table3[[#This Row],[TS_ID]],J_A_visits_timeSheetEntries!$A:$H,COLUMN(J_A_visits_timeSheetEntries!C:C),0),12,8))-(7/24),"")</f>
        <v/>
      </c>
      <c r="I17" s="38">
        <f t="array" ref="I17">IFERROR(
    MOD(TIMEVALUE(MID(VLOOKUP(Table3[[#This Row],[TS_ID]],J_A_visits_timeSheetEntries!$A:$H,COLUMN(J_A_visits_timeSheetEntries!D:D),0),12,8)) - (7/24), 1),
"")</f>
        <v/>
      </c>
      <c r="J17" s="20">
        <f t="array" ref="J17">IFERROR(IFERROR(VLOOKUP(Table3[[#This Row],[TS_ID]],J_A_visits_timeSheetEntries!$A:$H,COLUMN(J_A_visits_timeSheetEntries!E:E),0),"")/3600,"")</f>
        <v/>
      </c>
      <c r="K17" s="37">
        <f t="array" ref="K17">IFERROR(VLOOKUP(Table3[[#This Row],[TS_ID]],J_A_visits_timeSheetEntries!$A:$H,COLUMN(J_A_visits_timeSheetEntries!$F:$F),FALSE),"")</f>
        <v/>
      </c>
      <c r="L17" s="37">
        <f>IFERROR(Table3[[#This Row],[DURATION]]*Table3[[#This Row],[LABOR_RATE]],"")</f>
        <v/>
      </c>
      <c r="M17" s="30">
        <f t="array" ref="M17">IFERROR(VLOOKUP(Table3[[#This Row],[TS_ID]],J_A_visits_timeSheetEntries!$A:$H,COLUMN(J_A_visits_timeSheetEntries!H:H),0),"")</f>
        <v/>
      </c>
    </row>
    <row r="18">
      <c r="A18" s="30">
        <f>IF(J_A_visits_timeSheetEntries!A18="","",J_A_visits_timeSheetEntries!A18)</f>
        <v/>
      </c>
      <c r="B18" s="30">
        <f t="array" ref="B18">IFERROR(VLOOKUP(Table3[[#This Row],[TS_ID]],J_A_visits_timeSheetEntries!A:I,COLUMN(J_A_visits_timeSheetEntries!I:I),0),"")</f>
        <v/>
      </c>
      <c r="C18" s="30">
        <f t="array" ref="C18">IFERROR(VLOOKUP(Table3[[#This Row],[VISIT_ID]],J_A_visits!$A:$O,COLUMN(J_A_visits!B:B),0),"")</f>
        <v/>
      </c>
      <c r="D18" s="30">
        <f t="array" ref="D18">IFERROR(VLOOKUP(Table3[[#This Row],[VISIT_ID]],J_A_visits!$A:$O,COLUMN(J_A_visits!C:C),0),"")</f>
        <v/>
      </c>
      <c r="E18" s="30">
        <f t="array" ref="E18">IFERROR(VLOOKUP(Table3[[#This Row],[VISIT_ID]],J_A_visits!$A:$O,COLUMN(J_A_visits!D:D),0),"")</f>
        <v/>
      </c>
      <c r="F18" s="6">
        <f t="array" ref="F18">IFERROR(DATEVALUE(LEFT(VLOOKUP(Table3[[#This Row],[VISIT_ID]],J_A_visits!A:O,COLUMN(J_A_visits!E:E),0),10)),"")</f>
        <v/>
      </c>
      <c r="G18" s="30">
        <f t="array" ref="G18">IFERROR(VLOOKUP(Table3[[#This Row],[TS_ID]],J_A_visits_timeSheetEntries!A:H,COLUMN(J_A_visits_timeSheetEntries!B:B),0),"")</f>
        <v/>
      </c>
      <c r="H18" s="38">
        <f t="array" ref="H18">IFERROR(TIMEVALUE(MID(VLOOKUP(Table3[[#This Row],[TS_ID]],J_A_visits_timeSheetEntries!$A:$H,COLUMN(J_A_visits_timeSheetEntries!C:C),0),12,8))-(7/24),"")</f>
        <v/>
      </c>
      <c r="I18" s="38">
        <f t="array" ref="I18">IFERROR(
    MOD(TIMEVALUE(MID(VLOOKUP(Table3[[#This Row],[TS_ID]],J_A_visits_timeSheetEntries!$A:$H,COLUMN(J_A_visits_timeSheetEntries!D:D),0),12,8)) - (7/24), 1),
"")</f>
        <v/>
      </c>
      <c r="J18" s="20">
        <f t="array" ref="J18">IFERROR(IFERROR(VLOOKUP(Table3[[#This Row],[TS_ID]],J_A_visits_timeSheetEntries!$A:$H,COLUMN(J_A_visits_timeSheetEntries!E:E),0),"")/3600,"")</f>
        <v/>
      </c>
      <c r="K18" s="37">
        <f t="array" ref="K18">IFERROR(VLOOKUP(Table3[[#This Row],[TS_ID]],J_A_visits_timeSheetEntries!$A:$H,COLUMN(J_A_visits_timeSheetEntries!$F:$F),FALSE),"")</f>
        <v/>
      </c>
      <c r="L18" s="37">
        <f>IFERROR(Table3[[#This Row],[DURATION]]*Table3[[#This Row],[LABOR_RATE]],"")</f>
        <v/>
      </c>
      <c r="M18" s="30">
        <f t="array" ref="M18">IFERROR(VLOOKUP(Table3[[#This Row],[TS_ID]],J_A_visits_timeSheetEntries!$A:$H,COLUMN(J_A_visits_timeSheetEntries!H:H),0),"")</f>
        <v/>
      </c>
    </row>
    <row r="19">
      <c r="A19" s="30">
        <f>IF(J_A_visits_timeSheetEntries!A19="","",J_A_visits_timeSheetEntries!A19)</f>
        <v/>
      </c>
      <c r="B19" s="30">
        <f t="array" ref="B19">IFERROR(VLOOKUP(Table3[[#This Row],[TS_ID]],J_A_visits_timeSheetEntries!A:I,COLUMN(J_A_visits_timeSheetEntries!I:I),0),"")</f>
        <v/>
      </c>
      <c r="C19" s="30">
        <f t="array" ref="C19">IFERROR(VLOOKUP(Table3[[#This Row],[VISIT_ID]],J_A_visits!$A:$O,COLUMN(J_A_visits!B:B),0),"")</f>
        <v/>
      </c>
      <c r="D19" s="30">
        <f t="array" ref="D19">IFERROR(VLOOKUP(Table3[[#This Row],[VISIT_ID]],J_A_visits!$A:$O,COLUMN(J_A_visits!C:C),0),"")</f>
        <v/>
      </c>
      <c r="E19" s="30">
        <f t="array" ref="E19">IFERROR(VLOOKUP(Table3[[#This Row],[VISIT_ID]],J_A_visits!$A:$O,COLUMN(J_A_visits!D:D),0),"")</f>
        <v/>
      </c>
      <c r="F19" s="6">
        <f t="array" ref="F19">IFERROR(DATEVALUE(LEFT(VLOOKUP(Table3[[#This Row],[VISIT_ID]],J_A_visits!A:O,COLUMN(J_A_visits!E:E),0),10)),"")</f>
        <v/>
      </c>
      <c r="G19" s="30">
        <f t="array" ref="G19">IFERROR(VLOOKUP(Table3[[#This Row],[TS_ID]],J_A_visits_timeSheetEntries!A:H,COLUMN(J_A_visits_timeSheetEntries!B:B),0),"")</f>
        <v/>
      </c>
      <c r="H19" s="38">
        <f t="array" ref="H19">IFERROR(TIMEVALUE(MID(VLOOKUP(Table3[[#This Row],[TS_ID]],J_A_visits_timeSheetEntries!$A:$H,COLUMN(J_A_visits_timeSheetEntries!C:C),0),12,8))-(7/24),"")</f>
        <v/>
      </c>
      <c r="I19" s="38">
        <f t="array" ref="I19">IFERROR(
    MOD(TIMEVALUE(MID(VLOOKUP(Table3[[#This Row],[TS_ID]],J_A_visits_timeSheetEntries!$A:$H,COLUMN(J_A_visits_timeSheetEntries!D:D),0),12,8)) - (7/24), 1),
"")</f>
        <v/>
      </c>
      <c r="J19" s="20">
        <f t="array" ref="J19">IFERROR(IFERROR(VLOOKUP(Table3[[#This Row],[TS_ID]],J_A_visits_timeSheetEntries!$A:$H,COLUMN(J_A_visits_timeSheetEntries!E:E),0),"")/3600,"")</f>
        <v/>
      </c>
      <c r="K19" s="37">
        <f t="array" ref="K19">IFERROR(VLOOKUP(Table3[[#This Row],[TS_ID]],J_A_visits_timeSheetEntries!$A:$H,COLUMN(J_A_visits_timeSheetEntries!$F:$F),FALSE),"")</f>
        <v/>
      </c>
      <c r="L19" s="37">
        <f>IFERROR(Table3[[#This Row],[DURATION]]*Table3[[#This Row],[LABOR_RATE]],"")</f>
        <v/>
      </c>
      <c r="M19" s="30">
        <f t="array" ref="M19">IFERROR(VLOOKUP(Table3[[#This Row],[TS_ID]],J_A_visits_timeSheetEntries!$A:$H,COLUMN(J_A_visits_timeSheetEntries!H:H),0),"")</f>
        <v/>
      </c>
    </row>
    <row r="20">
      <c r="A20" s="30">
        <f>IF(J_A_visits_timeSheetEntries!A20="","",J_A_visits_timeSheetEntries!A20)</f>
        <v/>
      </c>
      <c r="B20" s="30">
        <f t="array" ref="B20">IFERROR(VLOOKUP(Table3[[#This Row],[TS_ID]],J_A_visits_timeSheetEntries!A:I,COLUMN(J_A_visits_timeSheetEntries!I:I),0),"")</f>
        <v/>
      </c>
      <c r="C20" s="30">
        <f t="array" ref="C20">IFERROR(VLOOKUP(Table3[[#This Row],[VISIT_ID]],J_A_visits!$A:$O,COLUMN(J_A_visits!B:B),0),"")</f>
        <v/>
      </c>
      <c r="D20" s="30">
        <f t="array" ref="D20">IFERROR(VLOOKUP(Table3[[#This Row],[VISIT_ID]],J_A_visits!$A:$O,COLUMN(J_A_visits!C:C),0),"")</f>
        <v/>
      </c>
      <c r="E20" s="30">
        <f t="array" ref="E20">IFERROR(VLOOKUP(Table3[[#This Row],[VISIT_ID]],J_A_visits!$A:$O,COLUMN(J_A_visits!D:D),0),"")</f>
        <v/>
      </c>
      <c r="F20" s="6">
        <f t="array" ref="F20">IFERROR(DATEVALUE(LEFT(VLOOKUP(Table3[[#This Row],[VISIT_ID]],J_A_visits!A:O,COLUMN(J_A_visits!E:E),0),10)),"")</f>
        <v/>
      </c>
      <c r="G20" s="30">
        <f t="array" ref="G20">IFERROR(VLOOKUP(Table3[[#This Row],[TS_ID]],J_A_visits_timeSheetEntries!A:H,COLUMN(J_A_visits_timeSheetEntries!B:B),0),"")</f>
        <v/>
      </c>
      <c r="H20" s="38">
        <f t="array" ref="H20">IFERROR(TIMEVALUE(MID(VLOOKUP(Table3[[#This Row],[TS_ID]],J_A_visits_timeSheetEntries!$A:$H,COLUMN(J_A_visits_timeSheetEntries!C:C),0),12,8))-(7/24),"")</f>
        <v/>
      </c>
      <c r="I20" s="38">
        <f t="array" ref="I20">IFERROR(
    MOD(TIMEVALUE(MID(VLOOKUP(Table3[[#This Row],[TS_ID]],J_A_visits_timeSheetEntries!$A:$H,COLUMN(J_A_visits_timeSheetEntries!D:D),0),12,8)) - (7/24), 1),
"")</f>
        <v/>
      </c>
      <c r="J20" s="20">
        <f t="array" ref="J20">IFERROR(IFERROR(VLOOKUP(Table3[[#This Row],[TS_ID]],J_A_visits_timeSheetEntries!$A:$H,COLUMN(J_A_visits_timeSheetEntries!E:E),0),"")/3600,"")</f>
        <v/>
      </c>
      <c r="K20" s="37">
        <f t="array" ref="K20">IFERROR(VLOOKUP(Table3[[#This Row],[TS_ID]],J_A_visits_timeSheetEntries!$A:$H,COLUMN(J_A_visits_timeSheetEntries!$F:$F),FALSE),"")</f>
        <v/>
      </c>
      <c r="L20" s="37">
        <f>IFERROR(Table3[[#This Row],[DURATION]]*Table3[[#This Row],[LABOR_RATE]],"")</f>
        <v/>
      </c>
      <c r="M20" s="30">
        <f t="array" ref="M20">IFERROR(VLOOKUP(Table3[[#This Row],[TS_ID]],J_A_visits_timeSheetEntries!$A:$H,COLUMN(J_A_visits_timeSheetEntries!H:H),0),"")</f>
        <v/>
      </c>
    </row>
    <row r="21">
      <c r="A21" s="30">
        <f>IF(J_A_visits_timeSheetEntries!A21="","",J_A_visits_timeSheetEntries!A21)</f>
        <v/>
      </c>
      <c r="B21" s="30">
        <f t="array" ref="B21">IFERROR(VLOOKUP(Table3[[#This Row],[TS_ID]],J_A_visits_timeSheetEntries!A:I,COLUMN(J_A_visits_timeSheetEntries!I:I),0),"")</f>
        <v/>
      </c>
      <c r="C21" s="30">
        <f t="array" ref="C21">IFERROR(VLOOKUP(Table3[[#This Row],[VISIT_ID]],J_A_visits!$A:$O,COLUMN(J_A_visits!B:B),0),"")</f>
        <v/>
      </c>
      <c r="D21" s="30">
        <f t="array" ref="D21">IFERROR(VLOOKUP(Table3[[#This Row],[VISIT_ID]],J_A_visits!$A:$O,COLUMN(J_A_visits!C:C),0),"")</f>
        <v/>
      </c>
      <c r="E21" s="30">
        <f t="array" ref="E21">IFERROR(VLOOKUP(Table3[[#This Row],[VISIT_ID]],J_A_visits!$A:$O,COLUMN(J_A_visits!D:D),0),"")</f>
        <v/>
      </c>
      <c r="F21" s="6">
        <f t="array" ref="F21">IFERROR(DATEVALUE(LEFT(VLOOKUP(Table3[[#This Row],[VISIT_ID]],J_A_visits!A:O,COLUMN(J_A_visits!E:E),0),10)),"")</f>
        <v/>
      </c>
      <c r="G21" s="30">
        <f t="array" ref="G21">IFERROR(VLOOKUP(Table3[[#This Row],[TS_ID]],J_A_visits_timeSheetEntries!A:H,COLUMN(J_A_visits_timeSheetEntries!B:B),0),"")</f>
        <v/>
      </c>
      <c r="H21" s="38">
        <f t="array" ref="H21">IFERROR(TIMEVALUE(MID(VLOOKUP(Table3[[#This Row],[TS_ID]],J_A_visits_timeSheetEntries!$A:$H,COLUMN(J_A_visits_timeSheetEntries!C:C),0),12,8))-(7/24),"")</f>
        <v/>
      </c>
      <c r="I21" s="38">
        <f t="array" ref="I21">IFERROR(
    MOD(TIMEVALUE(MID(VLOOKUP(Table3[[#This Row],[TS_ID]],J_A_visits_timeSheetEntries!$A:$H,COLUMN(J_A_visits_timeSheetEntries!D:D),0),12,8)) - (7/24), 1),
"")</f>
        <v/>
      </c>
      <c r="J21" s="20">
        <f t="array" ref="J21">IFERROR(IFERROR(VLOOKUP(Table3[[#This Row],[TS_ID]],J_A_visits_timeSheetEntries!$A:$H,COLUMN(J_A_visits_timeSheetEntries!E:E),0),"")/3600,"")</f>
        <v/>
      </c>
      <c r="K21" s="37">
        <f t="array" ref="K21">IFERROR(VLOOKUP(Table3[[#This Row],[TS_ID]],J_A_visits_timeSheetEntries!$A:$H,COLUMN(J_A_visits_timeSheetEntries!$F:$F),FALSE),"")</f>
        <v/>
      </c>
      <c r="L21" s="37">
        <f>IFERROR(Table3[[#This Row],[DURATION]]*Table3[[#This Row],[LABOR_RATE]],"")</f>
        <v/>
      </c>
      <c r="M21" s="30">
        <f t="array" ref="M21">IFERROR(VLOOKUP(Table3[[#This Row],[TS_ID]],J_A_visits_timeSheetEntries!$A:$H,COLUMN(J_A_visits_timeSheetEntries!H:H),0),"")</f>
        <v/>
      </c>
    </row>
    <row r="22">
      <c r="A22" s="30">
        <f>IF(J_A_visits_timeSheetEntries!A22="","",J_A_visits_timeSheetEntries!A22)</f>
        <v/>
      </c>
      <c r="B22" s="30">
        <f t="array" ref="B22">IFERROR(VLOOKUP(Table3[[#This Row],[TS_ID]],J_A_visits_timeSheetEntries!A:I,COLUMN(J_A_visits_timeSheetEntries!I:I),0),"")</f>
        <v/>
      </c>
      <c r="C22" s="30">
        <f t="array" ref="C22">IFERROR(VLOOKUP(Table3[[#This Row],[VISIT_ID]],J_A_visits!$A:$O,COLUMN(J_A_visits!B:B),0),"")</f>
        <v/>
      </c>
      <c r="D22" s="30">
        <f t="array" ref="D22">IFERROR(VLOOKUP(Table3[[#This Row],[VISIT_ID]],J_A_visits!$A:$O,COLUMN(J_A_visits!C:C),0),"")</f>
        <v/>
      </c>
      <c r="E22" s="30">
        <f t="array" ref="E22">IFERROR(VLOOKUP(Table3[[#This Row],[VISIT_ID]],J_A_visits!$A:$O,COLUMN(J_A_visits!D:D),0),"")</f>
        <v/>
      </c>
      <c r="F22" s="6">
        <f t="array" ref="F22">IFERROR(DATEVALUE(LEFT(VLOOKUP(Table3[[#This Row],[VISIT_ID]],J_A_visits!A:O,COLUMN(J_A_visits!E:E),0),10)),"")</f>
        <v/>
      </c>
      <c r="G22" s="30">
        <f t="array" ref="G22">IFERROR(VLOOKUP(Table3[[#This Row],[TS_ID]],J_A_visits_timeSheetEntries!A:H,COLUMN(J_A_visits_timeSheetEntries!B:B),0),"")</f>
        <v/>
      </c>
      <c r="H22" s="38">
        <f t="array" ref="H22">IFERROR(TIMEVALUE(MID(VLOOKUP(Table3[[#This Row],[TS_ID]],J_A_visits_timeSheetEntries!$A:$H,COLUMN(J_A_visits_timeSheetEntries!C:C),0),12,8))-(7/24),"")</f>
        <v/>
      </c>
      <c r="I22" s="38">
        <f t="array" ref="I22">IFERROR(
    MOD(TIMEVALUE(MID(VLOOKUP(Table3[[#This Row],[TS_ID]],J_A_visits_timeSheetEntries!$A:$H,COLUMN(J_A_visits_timeSheetEntries!D:D),0),12,8)) - (7/24), 1),
"")</f>
        <v/>
      </c>
      <c r="J22" s="20">
        <f t="array" ref="J22">IFERROR(IFERROR(VLOOKUP(Table3[[#This Row],[TS_ID]],J_A_visits_timeSheetEntries!$A:$H,COLUMN(J_A_visits_timeSheetEntries!E:E),0),"")/3600,"")</f>
        <v/>
      </c>
      <c r="K22" s="37">
        <f t="array" ref="K22">IFERROR(VLOOKUP(Table3[[#This Row],[TS_ID]],J_A_visits_timeSheetEntries!$A:$H,COLUMN(J_A_visits_timeSheetEntries!$F:$F),FALSE),"")</f>
        <v/>
      </c>
      <c r="L22" s="37">
        <f>IFERROR(Table3[[#This Row],[DURATION]]*Table3[[#This Row],[LABOR_RATE]],"")</f>
        <v/>
      </c>
      <c r="M22" s="30">
        <f t="array" ref="M22">IFERROR(VLOOKUP(Table3[[#This Row],[TS_ID]],J_A_visits_timeSheetEntries!$A:$H,COLUMN(J_A_visits_timeSheetEntries!H:H),0),"")</f>
        <v/>
      </c>
    </row>
    <row r="23">
      <c r="A23" s="30">
        <f>IF(J_A_visits_timeSheetEntries!A23="","",J_A_visits_timeSheetEntries!A23)</f>
        <v/>
      </c>
      <c r="B23" s="30">
        <f t="array" ref="B23">IFERROR(VLOOKUP(Table3[[#This Row],[TS_ID]],J_A_visits_timeSheetEntries!A:I,COLUMN(J_A_visits_timeSheetEntries!I:I),0),"")</f>
        <v/>
      </c>
      <c r="C23" s="30">
        <f t="array" ref="C23">IFERROR(VLOOKUP(Table3[[#This Row],[VISIT_ID]],J_A_visits!$A:$O,COLUMN(J_A_visits!B:B),0),"")</f>
        <v/>
      </c>
      <c r="D23" s="30">
        <f t="array" ref="D23">IFERROR(VLOOKUP(Table3[[#This Row],[VISIT_ID]],J_A_visits!$A:$O,COLUMN(J_A_visits!C:C),0),"")</f>
        <v/>
      </c>
      <c r="E23" s="30">
        <f t="array" ref="E23">IFERROR(VLOOKUP(Table3[[#This Row],[VISIT_ID]],J_A_visits!$A:$O,COLUMN(J_A_visits!D:D),0),"")</f>
        <v/>
      </c>
      <c r="F23" s="6">
        <f t="array" ref="F23">IFERROR(DATEVALUE(LEFT(VLOOKUP(Table3[[#This Row],[VISIT_ID]],J_A_visits!A:O,COLUMN(J_A_visits!E:E),0),10)),"")</f>
        <v/>
      </c>
      <c r="G23" s="30">
        <f t="array" ref="G23">IFERROR(VLOOKUP(Table3[[#This Row],[TS_ID]],J_A_visits_timeSheetEntries!A:H,COLUMN(J_A_visits_timeSheetEntries!B:B),0),"")</f>
        <v/>
      </c>
      <c r="H23" s="38">
        <f t="array" ref="H23">IFERROR(TIMEVALUE(MID(VLOOKUP(Table3[[#This Row],[TS_ID]],J_A_visits_timeSheetEntries!$A:$H,COLUMN(J_A_visits_timeSheetEntries!C:C),0),12,8))-(7/24),"")</f>
        <v/>
      </c>
      <c r="I23" s="38">
        <f t="array" ref="I23">IFERROR(
    MOD(TIMEVALUE(MID(VLOOKUP(Table3[[#This Row],[TS_ID]],J_A_visits_timeSheetEntries!$A:$H,COLUMN(J_A_visits_timeSheetEntries!D:D),0),12,8)) - (7/24), 1),
"")</f>
        <v/>
      </c>
      <c r="J23" s="20">
        <f t="array" ref="J23">IFERROR(IFERROR(VLOOKUP(Table3[[#This Row],[TS_ID]],J_A_visits_timeSheetEntries!$A:$H,COLUMN(J_A_visits_timeSheetEntries!E:E),0),"")/3600,"")</f>
        <v/>
      </c>
      <c r="K23" s="37">
        <f t="array" ref="K23">IFERROR(VLOOKUP(Table3[[#This Row],[TS_ID]],J_A_visits_timeSheetEntries!$A:$H,COLUMN(J_A_visits_timeSheetEntries!$F:$F),FALSE),"")</f>
        <v/>
      </c>
      <c r="L23" s="37">
        <f>IFERROR(Table3[[#This Row],[DURATION]]*Table3[[#This Row],[LABOR_RATE]],"")</f>
        <v/>
      </c>
      <c r="M23" s="30">
        <f t="array" ref="M23">IFERROR(VLOOKUP(Table3[[#This Row],[TS_ID]],J_A_visits_timeSheetEntries!$A:$H,COLUMN(J_A_visits_timeSheetEntries!H:H),0),"")</f>
        <v/>
      </c>
    </row>
    <row r="24">
      <c r="A24" s="30">
        <f>IF(J_A_visits_timeSheetEntries!A24="","",J_A_visits_timeSheetEntries!A24)</f>
        <v/>
      </c>
      <c r="B24" s="30">
        <f t="array" ref="B24">IFERROR(VLOOKUP(Table3[[#This Row],[TS_ID]],J_A_visits_timeSheetEntries!A:I,COLUMN(J_A_visits_timeSheetEntries!I:I),0),"")</f>
        <v/>
      </c>
      <c r="C24" s="30">
        <f t="array" ref="C24">IFERROR(VLOOKUP(Table3[[#This Row],[VISIT_ID]],J_A_visits!$A:$O,COLUMN(J_A_visits!B:B),0),"")</f>
        <v/>
      </c>
      <c r="D24" s="30">
        <f t="array" ref="D24">IFERROR(VLOOKUP(Table3[[#This Row],[VISIT_ID]],J_A_visits!$A:$O,COLUMN(J_A_visits!C:C),0),"")</f>
        <v/>
      </c>
      <c r="E24" s="30">
        <f t="array" ref="E24">IFERROR(VLOOKUP(Table3[[#This Row],[VISIT_ID]],J_A_visits!$A:$O,COLUMN(J_A_visits!D:D),0),"")</f>
        <v/>
      </c>
      <c r="F24" s="6">
        <f t="array" ref="F24">IFERROR(DATEVALUE(LEFT(VLOOKUP(Table3[[#This Row],[VISIT_ID]],J_A_visits!A:O,COLUMN(J_A_visits!E:E),0),10)),"")</f>
        <v/>
      </c>
      <c r="G24" s="30">
        <f t="array" ref="G24">IFERROR(VLOOKUP(Table3[[#This Row],[TS_ID]],J_A_visits_timeSheetEntries!A:H,COLUMN(J_A_visits_timeSheetEntries!B:B),0),"")</f>
        <v/>
      </c>
      <c r="H24" s="38">
        <f t="array" ref="H24">IFERROR(TIMEVALUE(MID(VLOOKUP(Table3[[#This Row],[TS_ID]],J_A_visits_timeSheetEntries!$A:$H,COLUMN(J_A_visits_timeSheetEntries!C:C),0),12,8))-(7/24),"")</f>
        <v/>
      </c>
      <c r="I24" s="38">
        <f t="array" ref="I24">IFERROR(
    MOD(TIMEVALUE(MID(VLOOKUP(Table3[[#This Row],[TS_ID]],J_A_visits_timeSheetEntries!$A:$H,COLUMN(J_A_visits_timeSheetEntries!D:D),0),12,8)) - (7/24), 1),
"")</f>
        <v/>
      </c>
      <c r="J24" s="20">
        <f t="array" ref="J24">IFERROR(IFERROR(VLOOKUP(Table3[[#This Row],[TS_ID]],J_A_visits_timeSheetEntries!$A:$H,COLUMN(J_A_visits_timeSheetEntries!E:E),0),"")/3600,"")</f>
        <v/>
      </c>
      <c r="K24" s="37">
        <f t="array" ref="K24">IFERROR(VLOOKUP(Table3[[#This Row],[TS_ID]],J_A_visits_timeSheetEntries!$A:$H,COLUMN(J_A_visits_timeSheetEntries!$F:$F),FALSE),"")</f>
        <v/>
      </c>
      <c r="L24" s="37">
        <f>IFERROR(Table3[[#This Row],[DURATION]]*Table3[[#This Row],[LABOR_RATE]],"")</f>
        <v/>
      </c>
      <c r="M24" s="30">
        <f t="array" ref="M24">IFERROR(VLOOKUP(Table3[[#This Row],[TS_ID]],J_A_visits_timeSheetEntries!$A:$H,COLUMN(J_A_visits_timeSheetEntries!H:H),0),"")</f>
        <v/>
      </c>
    </row>
    <row r="25">
      <c r="A25" s="30">
        <f>IF(J_A_visits_timeSheetEntries!A25="","",J_A_visits_timeSheetEntries!A25)</f>
        <v/>
      </c>
      <c r="B25" s="30">
        <f t="array" ref="B25">IFERROR(VLOOKUP(Table3[[#This Row],[TS_ID]],J_A_visits_timeSheetEntries!A:I,COLUMN(J_A_visits_timeSheetEntries!I:I),0),"")</f>
        <v/>
      </c>
      <c r="C25" s="30">
        <f t="array" ref="C25">IFERROR(VLOOKUP(Table3[[#This Row],[VISIT_ID]],J_A_visits!$A:$O,COLUMN(J_A_visits!B:B),0),"")</f>
        <v/>
      </c>
      <c r="D25" s="30">
        <f t="array" ref="D25">IFERROR(VLOOKUP(Table3[[#This Row],[VISIT_ID]],J_A_visits!$A:$O,COLUMN(J_A_visits!C:C),0),"")</f>
        <v/>
      </c>
      <c r="E25" s="30">
        <f t="array" ref="E25">IFERROR(VLOOKUP(Table3[[#This Row],[VISIT_ID]],J_A_visits!$A:$O,COLUMN(J_A_visits!D:D),0),"")</f>
        <v/>
      </c>
      <c r="F25" s="6">
        <f t="array" ref="F25">IFERROR(DATEVALUE(LEFT(VLOOKUP(Table3[[#This Row],[VISIT_ID]],J_A_visits!A:O,COLUMN(J_A_visits!E:E),0),10)),"")</f>
        <v/>
      </c>
      <c r="G25" s="30">
        <f t="array" ref="G25">IFERROR(VLOOKUP(Table3[[#This Row],[TS_ID]],J_A_visits_timeSheetEntries!A:H,COLUMN(J_A_visits_timeSheetEntries!B:B),0),"")</f>
        <v/>
      </c>
      <c r="H25" s="38">
        <f t="array" ref="H25">IFERROR(TIMEVALUE(MID(VLOOKUP(Table3[[#This Row],[TS_ID]],J_A_visits_timeSheetEntries!$A:$H,COLUMN(J_A_visits_timeSheetEntries!C:C),0),12,8))-(7/24),"")</f>
        <v/>
      </c>
      <c r="I25" s="38">
        <f t="array" ref="I25">IFERROR(
    MOD(TIMEVALUE(MID(VLOOKUP(Table3[[#This Row],[TS_ID]],J_A_visits_timeSheetEntries!$A:$H,COLUMN(J_A_visits_timeSheetEntries!D:D),0),12,8)) - (7/24), 1),
"")</f>
        <v/>
      </c>
      <c r="J25" s="20">
        <f t="array" ref="J25">IFERROR(IFERROR(VLOOKUP(Table3[[#This Row],[TS_ID]],J_A_visits_timeSheetEntries!$A:$H,COLUMN(J_A_visits_timeSheetEntries!E:E),0),"")/3600,"")</f>
        <v/>
      </c>
      <c r="K25" s="37">
        <f t="array" ref="K25">IFERROR(VLOOKUP(Table3[[#This Row],[TS_ID]],J_A_visits_timeSheetEntries!$A:$H,COLUMN(J_A_visits_timeSheetEntries!$F:$F),FALSE),"")</f>
        <v/>
      </c>
      <c r="L25" s="37">
        <f>IFERROR(Table3[[#This Row],[DURATION]]*Table3[[#This Row],[LABOR_RATE]],"")</f>
        <v/>
      </c>
      <c r="M25" s="30">
        <f t="array" ref="M25">IFERROR(VLOOKUP(Table3[[#This Row],[TS_ID]],J_A_visits_timeSheetEntries!$A:$H,COLUMN(J_A_visits_timeSheetEntries!H:H),0),"")</f>
        <v/>
      </c>
    </row>
    <row r="26">
      <c r="A26" s="30">
        <f>IF(J_A_visits_timeSheetEntries!A26="","",J_A_visits_timeSheetEntries!A26)</f>
        <v/>
      </c>
      <c r="B26" s="30">
        <f t="array" ref="B26">IFERROR(VLOOKUP(Table3[[#This Row],[TS_ID]],J_A_visits_timeSheetEntries!A:I,COLUMN(J_A_visits_timeSheetEntries!I:I),0),"")</f>
        <v/>
      </c>
      <c r="C26" s="30">
        <f t="array" ref="C26">IFERROR(VLOOKUP(Table3[[#This Row],[VISIT_ID]],J_A_visits!$A:$O,COLUMN(J_A_visits!B:B),0),"")</f>
        <v/>
      </c>
      <c r="D26" s="30">
        <f t="array" ref="D26">IFERROR(VLOOKUP(Table3[[#This Row],[VISIT_ID]],J_A_visits!$A:$O,COLUMN(J_A_visits!C:C),0),"")</f>
        <v/>
      </c>
      <c r="E26" s="30">
        <f t="array" ref="E26">IFERROR(VLOOKUP(Table3[[#This Row],[VISIT_ID]],J_A_visits!$A:$O,COLUMN(J_A_visits!D:D),0),"")</f>
        <v/>
      </c>
      <c r="F26" s="6">
        <f t="array" ref="F26">IFERROR(DATEVALUE(LEFT(VLOOKUP(Table3[[#This Row],[VISIT_ID]],J_A_visits!A:O,COLUMN(J_A_visits!E:E),0),10)),"")</f>
        <v/>
      </c>
      <c r="G26" s="30">
        <f t="array" ref="G26">IFERROR(VLOOKUP(Table3[[#This Row],[TS_ID]],J_A_visits_timeSheetEntries!A:H,COLUMN(J_A_visits_timeSheetEntries!B:B),0),"")</f>
        <v/>
      </c>
      <c r="H26" s="38">
        <f t="array" ref="H26">IFERROR(TIMEVALUE(MID(VLOOKUP(Table3[[#This Row],[TS_ID]],J_A_visits_timeSheetEntries!$A:$H,COLUMN(J_A_visits_timeSheetEntries!C:C),0),12,8))-(7/24),"")</f>
        <v/>
      </c>
      <c r="I26" s="38">
        <f t="array" ref="I26">IFERROR(
    MOD(TIMEVALUE(MID(VLOOKUP(Table3[[#This Row],[TS_ID]],J_A_visits_timeSheetEntries!$A:$H,COLUMN(J_A_visits_timeSheetEntries!D:D),0),12,8)) - (7/24), 1),
"")</f>
        <v/>
      </c>
      <c r="J26" s="20">
        <f t="array" ref="J26">IFERROR(IFERROR(VLOOKUP(Table3[[#This Row],[TS_ID]],J_A_visits_timeSheetEntries!$A:$H,COLUMN(J_A_visits_timeSheetEntries!E:E),0),"")/3600,"")</f>
        <v/>
      </c>
      <c r="K26" s="37">
        <f t="array" ref="K26">IFERROR(VLOOKUP(Table3[[#This Row],[TS_ID]],J_A_visits_timeSheetEntries!$A:$H,COLUMN(J_A_visits_timeSheetEntries!$F:$F),FALSE),"")</f>
        <v/>
      </c>
      <c r="L26" s="37">
        <f>IFERROR(Table3[[#This Row],[DURATION]]*Table3[[#This Row],[LABOR_RATE]],"")</f>
        <v/>
      </c>
      <c r="M26" s="30">
        <f t="array" ref="M26">IFERROR(VLOOKUP(Table3[[#This Row],[TS_ID]],J_A_visits_timeSheetEntries!$A:$H,COLUMN(J_A_visits_timeSheetEntries!H:H),0),"")</f>
        <v/>
      </c>
    </row>
    <row r="27">
      <c r="A27" s="30">
        <f>IF(J_A_visits_timeSheetEntries!A27="","",J_A_visits_timeSheetEntries!A27)</f>
        <v/>
      </c>
      <c r="B27" s="30">
        <f t="array" ref="B27">IFERROR(VLOOKUP(Table3[[#This Row],[TS_ID]],J_A_visits_timeSheetEntries!A:I,COLUMN(J_A_visits_timeSheetEntries!I:I),0),"")</f>
        <v/>
      </c>
      <c r="C27" s="30">
        <f t="array" ref="C27">IFERROR(VLOOKUP(Table3[[#This Row],[VISIT_ID]],J_A_visits!$A:$O,COLUMN(J_A_visits!B:B),0),"")</f>
        <v/>
      </c>
      <c r="D27" s="30">
        <f t="array" ref="D27">IFERROR(VLOOKUP(Table3[[#This Row],[VISIT_ID]],J_A_visits!$A:$O,COLUMN(J_A_visits!C:C),0),"")</f>
        <v/>
      </c>
      <c r="E27" s="30">
        <f t="array" ref="E27">IFERROR(VLOOKUP(Table3[[#This Row],[VISIT_ID]],J_A_visits!$A:$O,COLUMN(J_A_visits!D:D),0),"")</f>
        <v/>
      </c>
      <c r="F27" s="6">
        <f t="array" ref="F27">IFERROR(DATEVALUE(LEFT(VLOOKUP(Table3[[#This Row],[VISIT_ID]],J_A_visits!A:O,COLUMN(J_A_visits!E:E),0),10)),"")</f>
        <v/>
      </c>
      <c r="G27" s="30">
        <f t="array" ref="G27">IFERROR(VLOOKUP(Table3[[#This Row],[TS_ID]],J_A_visits_timeSheetEntries!A:H,COLUMN(J_A_visits_timeSheetEntries!B:B),0),"")</f>
        <v/>
      </c>
      <c r="H27" s="38">
        <f t="array" ref="H27">IFERROR(TIMEVALUE(MID(VLOOKUP(Table3[[#This Row],[TS_ID]],J_A_visits_timeSheetEntries!$A:$H,COLUMN(J_A_visits_timeSheetEntries!C:C),0),12,8))-(7/24),"")</f>
        <v/>
      </c>
      <c r="I27" s="38">
        <f t="array" ref="I27">IFERROR(
    MOD(TIMEVALUE(MID(VLOOKUP(Table3[[#This Row],[TS_ID]],J_A_visits_timeSheetEntries!$A:$H,COLUMN(J_A_visits_timeSheetEntries!D:D),0),12,8)) - (7/24), 1),
"")</f>
        <v/>
      </c>
      <c r="J27" s="20">
        <f t="array" ref="J27">IFERROR(IFERROR(VLOOKUP(Table3[[#This Row],[TS_ID]],J_A_visits_timeSheetEntries!$A:$H,COLUMN(J_A_visits_timeSheetEntries!E:E),0),"")/3600,"")</f>
        <v/>
      </c>
      <c r="K27" s="37">
        <f t="array" ref="K27">IFERROR(VLOOKUP(Table3[[#This Row],[TS_ID]],J_A_visits_timeSheetEntries!$A:$H,COLUMN(J_A_visits_timeSheetEntries!$F:$F),FALSE),"")</f>
        <v/>
      </c>
      <c r="L27" s="37">
        <f>IFERROR(Table3[[#This Row],[DURATION]]*Table3[[#This Row],[LABOR_RATE]],"")</f>
        <v/>
      </c>
      <c r="M27" s="30">
        <f t="array" ref="M27">IFERROR(VLOOKUP(Table3[[#This Row],[TS_ID]],J_A_visits_timeSheetEntries!$A:$H,COLUMN(J_A_visits_timeSheetEntries!H:H),0),"")</f>
        <v/>
      </c>
    </row>
    <row r="28">
      <c r="A28" s="30">
        <f>IF(J_A_visits_timeSheetEntries!A28="","",J_A_visits_timeSheetEntries!A28)</f>
        <v/>
      </c>
      <c r="B28" s="30">
        <f t="array" ref="B28">IFERROR(VLOOKUP(Table3[[#This Row],[TS_ID]],J_A_visits_timeSheetEntries!A:I,COLUMN(J_A_visits_timeSheetEntries!I:I),0),"")</f>
        <v/>
      </c>
      <c r="C28" s="30">
        <f t="array" ref="C28">IFERROR(VLOOKUP(Table3[[#This Row],[VISIT_ID]],J_A_visits!$A:$O,COLUMN(J_A_visits!B:B),0),"")</f>
        <v/>
      </c>
      <c r="D28" s="30">
        <f t="array" ref="D28">IFERROR(VLOOKUP(Table3[[#This Row],[VISIT_ID]],J_A_visits!$A:$O,COLUMN(J_A_visits!C:C),0),"")</f>
        <v/>
      </c>
      <c r="E28" s="30">
        <f t="array" ref="E28">IFERROR(VLOOKUP(Table3[[#This Row],[VISIT_ID]],J_A_visits!$A:$O,COLUMN(J_A_visits!D:D),0),"")</f>
        <v/>
      </c>
      <c r="F28" s="6">
        <f t="array" ref="F28">IFERROR(DATEVALUE(LEFT(VLOOKUP(Table3[[#This Row],[VISIT_ID]],J_A_visits!A:O,COLUMN(J_A_visits!E:E),0),10)),"")</f>
        <v/>
      </c>
      <c r="G28" s="30">
        <f t="array" ref="G28">IFERROR(VLOOKUP(Table3[[#This Row],[TS_ID]],J_A_visits_timeSheetEntries!A:H,COLUMN(J_A_visits_timeSheetEntries!B:B),0),"")</f>
        <v/>
      </c>
      <c r="H28" s="38">
        <f t="array" ref="H28">IFERROR(TIMEVALUE(MID(VLOOKUP(Table3[[#This Row],[TS_ID]],J_A_visits_timeSheetEntries!$A:$H,COLUMN(J_A_visits_timeSheetEntries!C:C),0),12,8))-(7/24),"")</f>
        <v/>
      </c>
      <c r="I28" s="38">
        <f t="array" ref="I28">IFERROR(
    MOD(TIMEVALUE(MID(VLOOKUP(Table3[[#This Row],[TS_ID]],J_A_visits_timeSheetEntries!$A:$H,COLUMN(J_A_visits_timeSheetEntries!D:D),0),12,8)) - (7/24), 1),
"")</f>
        <v/>
      </c>
      <c r="J28" s="20">
        <f t="array" ref="J28">IFERROR(IFERROR(VLOOKUP(Table3[[#This Row],[TS_ID]],J_A_visits_timeSheetEntries!$A:$H,COLUMN(J_A_visits_timeSheetEntries!E:E),0),"")/3600,"")</f>
        <v/>
      </c>
      <c r="K28" s="37">
        <f t="array" ref="K28">IFERROR(VLOOKUP(Table3[[#This Row],[TS_ID]],J_A_visits_timeSheetEntries!$A:$H,COLUMN(J_A_visits_timeSheetEntries!$F:$F),FALSE),"")</f>
        <v/>
      </c>
      <c r="L28" s="37">
        <f>IFERROR(Table3[[#This Row],[DURATION]]*Table3[[#This Row],[LABOR_RATE]],"")</f>
        <v/>
      </c>
      <c r="M28" s="30">
        <f t="array" ref="M28">IFERROR(VLOOKUP(Table3[[#This Row],[TS_ID]],J_A_visits_timeSheetEntries!$A:$H,COLUMN(J_A_visits_timeSheetEntries!H:H),0),"")</f>
        <v/>
      </c>
    </row>
    <row r="29">
      <c r="A29" s="30">
        <f>IF(J_A_visits_timeSheetEntries!A29="","",J_A_visits_timeSheetEntries!A29)</f>
        <v/>
      </c>
      <c r="B29" s="30">
        <f t="array" ref="B29">IFERROR(VLOOKUP(Table3[[#This Row],[TS_ID]],J_A_visits_timeSheetEntries!A:I,COLUMN(J_A_visits_timeSheetEntries!I:I),0),"")</f>
        <v/>
      </c>
      <c r="C29" s="30">
        <f t="array" ref="C29">IFERROR(VLOOKUP(Table3[[#This Row],[VISIT_ID]],J_A_visits!$A:$O,COLUMN(J_A_visits!B:B),0),"")</f>
        <v/>
      </c>
      <c r="D29" s="30">
        <f t="array" ref="D29">IFERROR(VLOOKUP(Table3[[#This Row],[VISIT_ID]],J_A_visits!$A:$O,COLUMN(J_A_visits!C:C),0),"")</f>
        <v/>
      </c>
      <c r="E29" s="30">
        <f t="array" ref="E29">IFERROR(VLOOKUP(Table3[[#This Row],[VISIT_ID]],J_A_visits!$A:$O,COLUMN(J_A_visits!D:D),0),"")</f>
        <v/>
      </c>
      <c r="F29" s="6">
        <f t="array" ref="F29">IFERROR(DATEVALUE(LEFT(VLOOKUP(Table3[[#This Row],[VISIT_ID]],J_A_visits!A:O,COLUMN(J_A_visits!E:E),0),10)),"")</f>
        <v/>
      </c>
      <c r="G29" s="30">
        <f t="array" ref="G29">IFERROR(VLOOKUP(Table3[[#This Row],[TS_ID]],J_A_visits_timeSheetEntries!A:H,COLUMN(J_A_visits_timeSheetEntries!B:B),0),"")</f>
        <v/>
      </c>
      <c r="H29" s="38">
        <f t="array" ref="H29">IFERROR(TIMEVALUE(MID(VLOOKUP(Table3[[#This Row],[TS_ID]],J_A_visits_timeSheetEntries!$A:$H,COLUMN(J_A_visits_timeSheetEntries!C:C),0),12,8))-(7/24),"")</f>
        <v/>
      </c>
      <c r="I29" s="38">
        <f t="array" ref="I29">IFERROR(
    MOD(TIMEVALUE(MID(VLOOKUP(Table3[[#This Row],[TS_ID]],J_A_visits_timeSheetEntries!$A:$H,COLUMN(J_A_visits_timeSheetEntries!D:D),0),12,8)) - (7/24), 1),
"")</f>
        <v/>
      </c>
      <c r="J29" s="20">
        <f t="array" ref="J29">IFERROR(IFERROR(VLOOKUP(Table3[[#This Row],[TS_ID]],J_A_visits_timeSheetEntries!$A:$H,COLUMN(J_A_visits_timeSheetEntries!E:E),0),"")/3600,"")</f>
        <v/>
      </c>
      <c r="K29" s="37">
        <f t="array" ref="K29">IFERROR(VLOOKUP(Table3[[#This Row],[TS_ID]],J_A_visits_timeSheetEntries!$A:$H,COLUMN(J_A_visits_timeSheetEntries!$F:$F),FALSE),"")</f>
        <v/>
      </c>
      <c r="L29" s="37">
        <f>IFERROR(Table3[[#This Row],[DURATION]]*Table3[[#This Row],[LABOR_RATE]],"")</f>
        <v/>
      </c>
      <c r="M29" s="30">
        <f t="array" ref="M29">IFERROR(VLOOKUP(Table3[[#This Row],[TS_ID]],J_A_visits_timeSheetEntries!$A:$H,COLUMN(J_A_visits_timeSheetEntries!H:H),0),"")</f>
        <v/>
      </c>
    </row>
    <row r="30">
      <c r="A30" s="30">
        <f>IF(J_A_visits_timeSheetEntries!A30="","",J_A_visits_timeSheetEntries!A30)</f>
        <v/>
      </c>
      <c r="B30" s="30">
        <f t="array" ref="B30">IFERROR(VLOOKUP(Table3[[#This Row],[TS_ID]],J_A_visits_timeSheetEntries!A:I,COLUMN(J_A_visits_timeSheetEntries!I:I),0),"")</f>
        <v/>
      </c>
      <c r="C30" s="30">
        <f t="array" ref="C30">IFERROR(VLOOKUP(Table3[[#This Row],[VISIT_ID]],J_A_visits!$A:$O,COLUMN(J_A_visits!B:B),0),"")</f>
        <v/>
      </c>
      <c r="D30" s="30">
        <f t="array" ref="D30">IFERROR(VLOOKUP(Table3[[#This Row],[VISIT_ID]],J_A_visits!$A:$O,COLUMN(J_A_visits!C:C),0),"")</f>
        <v/>
      </c>
      <c r="E30" s="30">
        <f t="array" ref="E30">IFERROR(VLOOKUP(Table3[[#This Row],[VISIT_ID]],J_A_visits!$A:$O,COLUMN(J_A_visits!D:D),0),"")</f>
        <v/>
      </c>
      <c r="F30" s="6">
        <f t="array" ref="F30">IFERROR(DATEVALUE(LEFT(VLOOKUP(Table3[[#This Row],[VISIT_ID]],J_A_visits!A:O,COLUMN(J_A_visits!E:E),0),10)),"")</f>
        <v/>
      </c>
      <c r="G30" s="30">
        <f t="array" ref="G30">IFERROR(VLOOKUP(Table3[[#This Row],[TS_ID]],J_A_visits_timeSheetEntries!A:H,COLUMN(J_A_visits_timeSheetEntries!B:B),0),"")</f>
        <v/>
      </c>
      <c r="H30" s="38">
        <f t="array" ref="H30">IFERROR(TIMEVALUE(MID(VLOOKUP(Table3[[#This Row],[TS_ID]],J_A_visits_timeSheetEntries!$A:$H,COLUMN(J_A_visits_timeSheetEntries!C:C),0),12,8))-(7/24),"")</f>
        <v/>
      </c>
      <c r="I30" s="38">
        <f t="array" ref="I30">IFERROR(
    MOD(TIMEVALUE(MID(VLOOKUP(Table3[[#This Row],[TS_ID]],J_A_visits_timeSheetEntries!$A:$H,COLUMN(J_A_visits_timeSheetEntries!D:D),0),12,8)) - (7/24), 1),
"")</f>
        <v/>
      </c>
      <c r="J30" s="20">
        <f t="array" ref="J30">IFERROR(IFERROR(VLOOKUP(Table3[[#This Row],[TS_ID]],J_A_visits_timeSheetEntries!$A:$H,COLUMN(J_A_visits_timeSheetEntries!E:E),0),"")/3600,"")</f>
        <v/>
      </c>
      <c r="K30" s="37">
        <f t="array" ref="K30">IFERROR(VLOOKUP(Table3[[#This Row],[TS_ID]],J_A_visits_timeSheetEntries!$A:$H,COLUMN(J_A_visits_timeSheetEntries!$F:$F),FALSE),"")</f>
        <v/>
      </c>
      <c r="L30" s="37">
        <f>IFERROR(Table3[[#This Row],[DURATION]]*Table3[[#This Row],[LABOR_RATE]],"")</f>
        <v/>
      </c>
      <c r="M30" s="30">
        <f t="array" ref="M30">IFERROR(VLOOKUP(Table3[[#This Row],[TS_ID]],J_A_visits_timeSheetEntries!$A:$H,COLUMN(J_A_visits_timeSheetEntries!H:H),0),"")</f>
        <v/>
      </c>
    </row>
    <row r="31">
      <c r="A31" s="30">
        <f>IF(J_A_visits_timeSheetEntries!A31="","",J_A_visits_timeSheetEntries!A31)</f>
        <v/>
      </c>
      <c r="B31" s="30">
        <f t="array" ref="B31">IFERROR(VLOOKUP(Table3[[#This Row],[TS_ID]],J_A_visits_timeSheetEntries!A:I,COLUMN(J_A_visits_timeSheetEntries!I:I),0),"")</f>
        <v/>
      </c>
      <c r="C31" s="30">
        <f t="array" ref="C31">IFERROR(VLOOKUP(Table3[[#This Row],[VISIT_ID]],J_A_visits!$A:$O,COLUMN(J_A_visits!B:B),0),"")</f>
        <v/>
      </c>
      <c r="D31" s="30">
        <f t="array" ref="D31">IFERROR(VLOOKUP(Table3[[#This Row],[VISIT_ID]],J_A_visits!$A:$O,COLUMN(J_A_visits!C:C),0),"")</f>
        <v/>
      </c>
      <c r="E31" s="30">
        <f t="array" ref="E31">IFERROR(VLOOKUP(Table3[[#This Row],[VISIT_ID]],J_A_visits!$A:$O,COLUMN(J_A_visits!D:D),0),"")</f>
        <v/>
      </c>
      <c r="F31" s="6">
        <f t="array" ref="F31">IFERROR(DATEVALUE(LEFT(VLOOKUP(Table3[[#This Row],[VISIT_ID]],J_A_visits!A:O,COLUMN(J_A_visits!E:E),0),10)),"")</f>
        <v/>
      </c>
      <c r="G31" s="30">
        <f t="array" ref="G31">IFERROR(VLOOKUP(Table3[[#This Row],[TS_ID]],J_A_visits_timeSheetEntries!A:H,COLUMN(J_A_visits_timeSheetEntries!B:B),0),"")</f>
        <v/>
      </c>
      <c r="H31" s="38">
        <f t="array" ref="H31">IFERROR(TIMEVALUE(MID(VLOOKUP(Table3[[#This Row],[TS_ID]],J_A_visits_timeSheetEntries!$A:$H,COLUMN(J_A_visits_timeSheetEntries!C:C),0),12,8))-(7/24),"")</f>
        <v/>
      </c>
      <c r="I31" s="38">
        <f t="array" ref="I31">IFERROR(
    MOD(TIMEVALUE(MID(VLOOKUP(Table3[[#This Row],[TS_ID]],J_A_visits_timeSheetEntries!$A:$H,COLUMN(J_A_visits_timeSheetEntries!D:D),0),12,8)) - (7/24), 1),
"")</f>
        <v/>
      </c>
      <c r="J31" s="20">
        <f t="array" ref="J31">IFERROR(IFERROR(VLOOKUP(Table3[[#This Row],[TS_ID]],J_A_visits_timeSheetEntries!$A:$H,COLUMN(J_A_visits_timeSheetEntries!E:E),0),"")/3600,"")</f>
        <v/>
      </c>
      <c r="K31" s="37">
        <f t="array" ref="K31">IFERROR(VLOOKUP(Table3[[#This Row],[TS_ID]],J_A_visits_timeSheetEntries!$A:$H,COLUMN(J_A_visits_timeSheetEntries!$F:$F),FALSE),"")</f>
        <v/>
      </c>
      <c r="L31" s="37">
        <f>IFERROR(Table3[[#This Row],[DURATION]]*Table3[[#This Row],[LABOR_RATE]],"")</f>
        <v/>
      </c>
      <c r="M31" s="30">
        <f t="array" ref="M31">IFERROR(VLOOKUP(Table3[[#This Row],[TS_ID]],J_A_visits_timeSheetEntries!$A:$H,COLUMN(J_A_visits_timeSheetEntries!H:H),0),"")</f>
        <v/>
      </c>
    </row>
    <row r="32">
      <c r="A32" s="30">
        <f>IF(J_A_visits_timeSheetEntries!A32="","",J_A_visits_timeSheetEntries!A32)</f>
        <v/>
      </c>
      <c r="B32" s="30">
        <f t="array" ref="B32">IFERROR(VLOOKUP(Table3[[#This Row],[TS_ID]],J_A_visits_timeSheetEntries!A:I,COLUMN(J_A_visits_timeSheetEntries!I:I),0),"")</f>
        <v/>
      </c>
      <c r="C32" s="30">
        <f t="array" ref="C32">IFERROR(VLOOKUP(Table3[[#This Row],[VISIT_ID]],J_A_visits!$A:$O,COLUMN(J_A_visits!B:B),0),"")</f>
        <v/>
      </c>
      <c r="D32" s="30">
        <f t="array" ref="D32">IFERROR(VLOOKUP(Table3[[#This Row],[VISIT_ID]],J_A_visits!$A:$O,COLUMN(J_A_visits!C:C),0),"")</f>
        <v/>
      </c>
      <c r="E32" s="30">
        <f t="array" ref="E32">IFERROR(VLOOKUP(Table3[[#This Row],[VISIT_ID]],J_A_visits!$A:$O,COLUMN(J_A_visits!D:D),0),"")</f>
        <v/>
      </c>
      <c r="F32" s="6">
        <f t="array" ref="F32">IFERROR(DATEVALUE(LEFT(VLOOKUP(Table3[[#This Row],[VISIT_ID]],J_A_visits!A:O,COLUMN(J_A_visits!E:E),0),10)),"")</f>
        <v/>
      </c>
      <c r="G32" s="30">
        <f t="array" ref="G32">IFERROR(VLOOKUP(Table3[[#This Row],[TS_ID]],J_A_visits_timeSheetEntries!A:H,COLUMN(J_A_visits_timeSheetEntries!B:B),0),"")</f>
        <v/>
      </c>
      <c r="H32" s="38">
        <f t="array" ref="H32">IFERROR(TIMEVALUE(MID(VLOOKUP(Table3[[#This Row],[TS_ID]],J_A_visits_timeSheetEntries!$A:$H,COLUMN(J_A_visits_timeSheetEntries!C:C),0),12,8))-(7/24),"")</f>
        <v/>
      </c>
      <c r="I32" s="38">
        <f t="array" ref="I32">IFERROR(
    MOD(TIMEVALUE(MID(VLOOKUP(Table3[[#This Row],[TS_ID]],J_A_visits_timeSheetEntries!$A:$H,COLUMN(J_A_visits_timeSheetEntries!D:D),0),12,8)) - (7/24), 1),
"")</f>
        <v/>
      </c>
      <c r="J32" s="20">
        <f t="array" ref="J32">IFERROR(IFERROR(VLOOKUP(Table3[[#This Row],[TS_ID]],J_A_visits_timeSheetEntries!$A:$H,COLUMN(J_A_visits_timeSheetEntries!E:E),0),"")/3600,"")</f>
        <v/>
      </c>
      <c r="K32" s="37">
        <f t="array" ref="K32">IFERROR(VLOOKUP(Table3[[#This Row],[TS_ID]],J_A_visits_timeSheetEntries!$A:$H,COLUMN(J_A_visits_timeSheetEntries!$F:$F),FALSE),"")</f>
        <v/>
      </c>
      <c r="L32" s="37">
        <f>IFERROR(Table3[[#This Row],[DURATION]]*Table3[[#This Row],[LABOR_RATE]],"")</f>
        <v/>
      </c>
      <c r="M32" s="30">
        <f t="array" ref="M32">IFERROR(VLOOKUP(Table3[[#This Row],[TS_ID]],J_A_visits_timeSheetEntries!$A:$H,COLUMN(J_A_visits_timeSheetEntries!H:H),0),"")</f>
        <v/>
      </c>
    </row>
    <row r="33">
      <c r="A33" s="30">
        <f>IF(J_A_visits_timeSheetEntries!A33="","",J_A_visits_timeSheetEntries!A33)</f>
        <v/>
      </c>
      <c r="B33" s="30">
        <f t="array" ref="B33">IFERROR(VLOOKUP(Table3[[#This Row],[TS_ID]],J_A_visits_timeSheetEntries!A:I,COLUMN(J_A_visits_timeSheetEntries!I:I),0),"")</f>
        <v/>
      </c>
      <c r="C33" s="30">
        <f t="array" ref="C33">IFERROR(VLOOKUP(Table3[[#This Row],[VISIT_ID]],J_A_visits!$A:$O,COLUMN(J_A_visits!B:B),0),"")</f>
        <v/>
      </c>
      <c r="D33" s="30">
        <f t="array" ref="D33">IFERROR(VLOOKUP(Table3[[#This Row],[VISIT_ID]],J_A_visits!$A:$O,COLUMN(J_A_visits!C:C),0),"")</f>
        <v/>
      </c>
      <c r="E33" s="30">
        <f t="array" ref="E33">IFERROR(VLOOKUP(Table3[[#This Row],[VISIT_ID]],J_A_visits!$A:$O,COLUMN(J_A_visits!D:D),0),"")</f>
        <v/>
      </c>
      <c r="F33" s="6">
        <f t="array" ref="F33">IFERROR(DATEVALUE(LEFT(VLOOKUP(Table3[[#This Row],[VISIT_ID]],J_A_visits!A:O,COLUMN(J_A_visits!E:E),0),10)),"")</f>
        <v/>
      </c>
      <c r="G33" s="30">
        <f t="array" ref="G33">IFERROR(VLOOKUP(Table3[[#This Row],[TS_ID]],J_A_visits_timeSheetEntries!A:H,COLUMN(J_A_visits_timeSheetEntries!B:B),0),"")</f>
        <v/>
      </c>
      <c r="H33" s="38">
        <f t="array" ref="H33">IFERROR(TIMEVALUE(MID(VLOOKUP(Table3[[#This Row],[TS_ID]],J_A_visits_timeSheetEntries!$A:$H,COLUMN(J_A_visits_timeSheetEntries!C:C),0),12,8))-(7/24),"")</f>
        <v/>
      </c>
      <c r="I33" s="38">
        <f t="array" ref="I33">IFERROR(
    MOD(TIMEVALUE(MID(VLOOKUP(Table3[[#This Row],[TS_ID]],J_A_visits_timeSheetEntries!$A:$H,COLUMN(J_A_visits_timeSheetEntries!D:D),0),12,8)) - (7/24), 1),
"")</f>
        <v/>
      </c>
      <c r="J33" s="20">
        <f t="array" ref="J33">IFERROR(IFERROR(VLOOKUP(Table3[[#This Row],[TS_ID]],J_A_visits_timeSheetEntries!$A:$H,COLUMN(J_A_visits_timeSheetEntries!E:E),0),"")/3600,"")</f>
        <v/>
      </c>
      <c r="K33" s="37">
        <f t="array" ref="K33">IFERROR(VLOOKUP(Table3[[#This Row],[TS_ID]],J_A_visits_timeSheetEntries!$A:$H,COLUMN(J_A_visits_timeSheetEntries!$F:$F),FALSE),"")</f>
        <v/>
      </c>
      <c r="L33" s="37">
        <f>IFERROR(Table3[[#This Row],[DURATION]]*Table3[[#This Row],[LABOR_RATE]],"")</f>
        <v/>
      </c>
      <c r="M33" s="30">
        <f t="array" ref="M33">IFERROR(VLOOKUP(Table3[[#This Row],[TS_ID]],J_A_visits_timeSheetEntries!$A:$H,COLUMN(J_A_visits_timeSheetEntries!H:H),0),"")</f>
        <v/>
      </c>
    </row>
    <row r="34">
      <c r="A34" s="30">
        <f>IF(J_A_visits_timeSheetEntries!A34="","",J_A_visits_timeSheetEntries!A34)</f>
        <v/>
      </c>
      <c r="B34" s="30">
        <f t="array" ref="B34">IFERROR(VLOOKUP(Table3[[#This Row],[TS_ID]],J_A_visits_timeSheetEntries!A:I,COLUMN(J_A_visits_timeSheetEntries!I:I),0),"")</f>
        <v/>
      </c>
      <c r="C34" s="30">
        <f t="array" ref="C34">IFERROR(VLOOKUP(Table3[[#This Row],[VISIT_ID]],J_A_visits!$A:$O,COLUMN(J_A_visits!B:B),0),"")</f>
        <v/>
      </c>
      <c r="D34" s="30">
        <f t="array" ref="D34">IFERROR(VLOOKUP(Table3[[#This Row],[VISIT_ID]],J_A_visits!$A:$O,COLUMN(J_A_visits!C:C),0),"")</f>
        <v/>
      </c>
      <c r="E34" s="30">
        <f t="array" ref="E34">IFERROR(VLOOKUP(Table3[[#This Row],[VISIT_ID]],J_A_visits!$A:$O,COLUMN(J_A_visits!D:D),0),"")</f>
        <v/>
      </c>
      <c r="F34" s="6">
        <f t="array" ref="F34">IFERROR(DATEVALUE(LEFT(VLOOKUP(Table3[[#This Row],[VISIT_ID]],J_A_visits!A:O,COLUMN(J_A_visits!E:E),0),10)),"")</f>
        <v/>
      </c>
      <c r="G34" s="30">
        <f t="array" ref="G34">IFERROR(VLOOKUP(Table3[[#This Row],[TS_ID]],J_A_visits_timeSheetEntries!A:H,COLUMN(J_A_visits_timeSheetEntries!B:B),0),"")</f>
        <v/>
      </c>
      <c r="H34" s="38">
        <f t="array" ref="H34">IFERROR(TIMEVALUE(MID(VLOOKUP(Table3[[#This Row],[TS_ID]],J_A_visits_timeSheetEntries!$A:$H,COLUMN(J_A_visits_timeSheetEntries!C:C),0),12,8))-(7/24),"")</f>
        <v/>
      </c>
      <c r="I34" s="38">
        <f t="array" ref="I34">IFERROR(
    MOD(TIMEVALUE(MID(VLOOKUP(Table3[[#This Row],[TS_ID]],J_A_visits_timeSheetEntries!$A:$H,COLUMN(J_A_visits_timeSheetEntries!D:D),0),12,8)) - (7/24), 1),
"")</f>
        <v/>
      </c>
      <c r="J34" s="20">
        <f t="array" ref="J34">IFERROR(IFERROR(VLOOKUP(Table3[[#This Row],[TS_ID]],J_A_visits_timeSheetEntries!$A:$H,COLUMN(J_A_visits_timeSheetEntries!E:E),0),"")/3600,"")</f>
        <v/>
      </c>
      <c r="K34" s="37">
        <f t="array" ref="K34">IFERROR(VLOOKUP(Table3[[#This Row],[TS_ID]],J_A_visits_timeSheetEntries!$A:$H,COLUMN(J_A_visits_timeSheetEntries!$F:$F),FALSE),"")</f>
        <v/>
      </c>
      <c r="L34" s="37">
        <f>IFERROR(Table3[[#This Row],[DURATION]]*Table3[[#This Row],[LABOR_RATE]],"")</f>
        <v/>
      </c>
      <c r="M34" s="30">
        <f t="array" ref="M34">IFERROR(VLOOKUP(Table3[[#This Row],[TS_ID]],J_A_visits_timeSheetEntries!$A:$H,COLUMN(J_A_visits_timeSheetEntries!H:H),0),"")</f>
        <v/>
      </c>
    </row>
    <row r="35">
      <c r="A35" s="30">
        <f>IF(J_A_visits_timeSheetEntries!A35="","",J_A_visits_timeSheetEntries!A35)</f>
        <v/>
      </c>
      <c r="B35" s="30">
        <f t="array" ref="B35">IFERROR(VLOOKUP(Table3[[#This Row],[TS_ID]],J_A_visits_timeSheetEntries!A:I,COLUMN(J_A_visits_timeSheetEntries!I:I),0),"")</f>
        <v/>
      </c>
      <c r="C35" s="30">
        <f t="array" ref="C35">IFERROR(VLOOKUP(Table3[[#This Row],[VISIT_ID]],J_A_visits!$A:$O,COLUMN(J_A_visits!B:B),0),"")</f>
        <v/>
      </c>
      <c r="D35" s="30">
        <f t="array" ref="D35">IFERROR(VLOOKUP(Table3[[#This Row],[VISIT_ID]],J_A_visits!$A:$O,COLUMN(J_A_visits!C:C),0),"")</f>
        <v/>
      </c>
      <c r="E35" s="30">
        <f t="array" ref="E35">IFERROR(VLOOKUP(Table3[[#This Row],[VISIT_ID]],J_A_visits!$A:$O,COLUMN(J_A_visits!D:D),0),"")</f>
        <v/>
      </c>
      <c r="F35" s="6">
        <f t="array" ref="F35">IFERROR(DATEVALUE(LEFT(VLOOKUP(Table3[[#This Row],[VISIT_ID]],J_A_visits!A:O,COLUMN(J_A_visits!E:E),0),10)),"")</f>
        <v/>
      </c>
      <c r="G35" s="30">
        <f t="array" ref="G35">IFERROR(VLOOKUP(Table3[[#This Row],[TS_ID]],J_A_visits_timeSheetEntries!A:H,COLUMN(J_A_visits_timeSheetEntries!B:B),0),"")</f>
        <v/>
      </c>
      <c r="H35" s="38">
        <f t="array" ref="H35">IFERROR(TIMEVALUE(MID(VLOOKUP(Table3[[#This Row],[TS_ID]],J_A_visits_timeSheetEntries!$A:$H,COLUMN(J_A_visits_timeSheetEntries!C:C),0),12,8))-(7/24),"")</f>
        <v/>
      </c>
      <c r="I35" s="38">
        <f t="array" ref="I35">IFERROR(
    MOD(TIMEVALUE(MID(VLOOKUP(Table3[[#This Row],[TS_ID]],J_A_visits_timeSheetEntries!$A:$H,COLUMN(J_A_visits_timeSheetEntries!D:D),0),12,8)) - (7/24), 1),
"")</f>
        <v/>
      </c>
      <c r="J35" s="20">
        <f t="array" ref="J35">IFERROR(IFERROR(VLOOKUP(Table3[[#This Row],[TS_ID]],J_A_visits_timeSheetEntries!$A:$H,COLUMN(J_A_visits_timeSheetEntries!E:E),0),"")/3600,"")</f>
        <v/>
      </c>
      <c r="K35" s="37">
        <f t="array" ref="K35">IFERROR(VLOOKUP(Table3[[#This Row],[TS_ID]],J_A_visits_timeSheetEntries!$A:$H,COLUMN(J_A_visits_timeSheetEntries!$F:$F),FALSE),"")</f>
        <v/>
      </c>
      <c r="L35" s="37">
        <f>IFERROR(Table3[[#This Row],[DURATION]]*Table3[[#This Row],[LABOR_RATE]],"")</f>
        <v/>
      </c>
      <c r="M35" s="30">
        <f t="array" ref="M35">IFERROR(VLOOKUP(Table3[[#This Row],[TS_ID]],J_A_visits_timeSheetEntries!$A:$H,COLUMN(J_A_visits_timeSheetEntries!H:H),0),"")</f>
        <v/>
      </c>
    </row>
    <row r="36">
      <c r="A36" s="30">
        <f>IF(J_A_visits_timeSheetEntries!A36="","",J_A_visits_timeSheetEntries!A36)</f>
        <v/>
      </c>
      <c r="B36" s="30">
        <f t="array" ref="B36">IFERROR(VLOOKUP(Table3[[#This Row],[TS_ID]],J_A_visits_timeSheetEntries!A:I,COLUMN(J_A_visits_timeSheetEntries!I:I),0),"")</f>
        <v/>
      </c>
      <c r="C36" s="30">
        <f t="array" ref="C36">IFERROR(VLOOKUP(Table3[[#This Row],[VISIT_ID]],J_A_visits!$A:$O,COLUMN(J_A_visits!B:B),0),"")</f>
        <v/>
      </c>
      <c r="D36" s="30">
        <f t="array" ref="D36">IFERROR(VLOOKUP(Table3[[#This Row],[VISIT_ID]],J_A_visits!$A:$O,COLUMN(J_A_visits!C:C),0),"")</f>
        <v/>
      </c>
      <c r="E36" s="30">
        <f t="array" ref="E36">IFERROR(VLOOKUP(Table3[[#This Row],[VISIT_ID]],J_A_visits!$A:$O,COLUMN(J_A_visits!D:D),0),"")</f>
        <v/>
      </c>
      <c r="F36" s="6">
        <f t="array" ref="F36">IFERROR(DATEVALUE(LEFT(VLOOKUP(Table3[[#This Row],[VISIT_ID]],J_A_visits!A:O,COLUMN(J_A_visits!E:E),0),10)),"")</f>
        <v/>
      </c>
      <c r="G36" s="30">
        <f t="array" ref="G36">IFERROR(VLOOKUP(Table3[[#This Row],[TS_ID]],J_A_visits_timeSheetEntries!A:H,COLUMN(J_A_visits_timeSheetEntries!B:B),0),"")</f>
        <v/>
      </c>
      <c r="H36" s="38">
        <f t="array" ref="H36">IFERROR(TIMEVALUE(MID(VLOOKUP(Table3[[#This Row],[TS_ID]],J_A_visits_timeSheetEntries!$A:$H,COLUMN(J_A_visits_timeSheetEntries!C:C),0),12,8))-(7/24),"")</f>
        <v/>
      </c>
      <c r="I36" s="38">
        <f t="array" ref="I36">IFERROR(
    MOD(TIMEVALUE(MID(VLOOKUP(Table3[[#This Row],[TS_ID]],J_A_visits_timeSheetEntries!$A:$H,COLUMN(J_A_visits_timeSheetEntries!D:D),0),12,8)) - (7/24), 1),
"")</f>
        <v/>
      </c>
      <c r="J36" s="20">
        <f t="array" ref="J36">IFERROR(IFERROR(VLOOKUP(Table3[[#This Row],[TS_ID]],J_A_visits_timeSheetEntries!$A:$H,COLUMN(J_A_visits_timeSheetEntries!E:E),0),"")/3600,"")</f>
        <v/>
      </c>
      <c r="K36" s="37">
        <f t="array" ref="K36">IFERROR(VLOOKUP(Table3[[#This Row],[TS_ID]],J_A_visits_timeSheetEntries!$A:$H,COLUMN(J_A_visits_timeSheetEntries!$F:$F),FALSE),"")</f>
        <v/>
      </c>
      <c r="L36" s="37">
        <f>IFERROR(Table3[[#This Row],[DURATION]]*Table3[[#This Row],[LABOR_RATE]],"")</f>
        <v/>
      </c>
      <c r="M36" s="30">
        <f t="array" ref="M36">IFERROR(VLOOKUP(Table3[[#This Row],[TS_ID]],J_A_visits_timeSheetEntries!$A:$H,COLUMN(J_A_visits_timeSheetEntries!H:H),0),"")</f>
        <v/>
      </c>
    </row>
    <row r="37">
      <c r="A37" s="30">
        <f>IF(J_A_visits_timeSheetEntries!A37="","",J_A_visits_timeSheetEntries!A37)</f>
        <v/>
      </c>
      <c r="B37" s="30">
        <f t="array" ref="B37">IFERROR(VLOOKUP(Table3[[#This Row],[TS_ID]],J_A_visits_timeSheetEntries!A:I,COLUMN(J_A_visits_timeSheetEntries!I:I),0),"")</f>
        <v/>
      </c>
      <c r="C37" s="30">
        <f t="array" ref="C37">IFERROR(VLOOKUP(Table3[[#This Row],[VISIT_ID]],J_A_visits!$A:$O,COLUMN(J_A_visits!B:B),0),"")</f>
        <v/>
      </c>
      <c r="D37" s="30">
        <f t="array" ref="D37">IFERROR(VLOOKUP(Table3[[#This Row],[VISIT_ID]],J_A_visits!$A:$O,COLUMN(J_A_visits!C:C),0),"")</f>
        <v/>
      </c>
      <c r="E37" s="30">
        <f t="array" ref="E37">IFERROR(VLOOKUP(Table3[[#This Row],[VISIT_ID]],J_A_visits!$A:$O,COLUMN(J_A_visits!D:D),0),"")</f>
        <v/>
      </c>
      <c r="F37" s="6">
        <f t="array" ref="F37">IFERROR(DATEVALUE(LEFT(VLOOKUP(Table3[[#This Row],[VISIT_ID]],J_A_visits!A:O,COLUMN(J_A_visits!E:E),0),10)),"")</f>
        <v/>
      </c>
      <c r="G37" s="30">
        <f t="array" ref="G37">IFERROR(VLOOKUP(Table3[[#This Row],[TS_ID]],J_A_visits_timeSheetEntries!A:H,COLUMN(J_A_visits_timeSheetEntries!B:B),0),"")</f>
        <v/>
      </c>
      <c r="H37" s="38">
        <f t="array" ref="H37">IFERROR(TIMEVALUE(MID(VLOOKUP(Table3[[#This Row],[TS_ID]],J_A_visits_timeSheetEntries!$A:$H,COLUMN(J_A_visits_timeSheetEntries!C:C),0),12,8))-(7/24),"")</f>
        <v/>
      </c>
      <c r="I37" s="38">
        <f t="array" ref="I37">IFERROR(
    MOD(TIMEVALUE(MID(VLOOKUP(Table3[[#This Row],[TS_ID]],J_A_visits_timeSheetEntries!$A:$H,COLUMN(J_A_visits_timeSheetEntries!D:D),0),12,8)) - (7/24), 1),
"")</f>
        <v/>
      </c>
      <c r="J37" s="20">
        <f t="array" ref="J37">IFERROR(IFERROR(VLOOKUP(Table3[[#This Row],[TS_ID]],J_A_visits_timeSheetEntries!$A:$H,COLUMN(J_A_visits_timeSheetEntries!E:E),0),"")/3600,"")</f>
        <v/>
      </c>
      <c r="K37" s="37">
        <f t="array" ref="K37">IFERROR(VLOOKUP(Table3[[#This Row],[TS_ID]],J_A_visits_timeSheetEntries!$A:$H,COLUMN(J_A_visits_timeSheetEntries!$F:$F),FALSE),"")</f>
        <v/>
      </c>
      <c r="L37" s="37">
        <f>IFERROR(Table3[[#This Row],[DURATION]]*Table3[[#This Row],[LABOR_RATE]],"")</f>
        <v/>
      </c>
      <c r="M37" s="30">
        <f t="array" ref="M37">IFERROR(VLOOKUP(Table3[[#This Row],[TS_ID]],J_A_visits_timeSheetEntries!$A:$H,COLUMN(J_A_visits_timeSheetEntries!H:H),0),"")</f>
        <v/>
      </c>
    </row>
    <row r="38">
      <c r="A38" s="30">
        <f>IF(J_A_visits_timeSheetEntries!A38="","",J_A_visits_timeSheetEntries!A38)</f>
        <v/>
      </c>
      <c r="B38" s="30">
        <f t="array" ref="B38">IFERROR(VLOOKUP(Table3[[#This Row],[TS_ID]],J_A_visits_timeSheetEntries!A:I,COLUMN(J_A_visits_timeSheetEntries!I:I),0),"")</f>
        <v/>
      </c>
      <c r="C38" s="30">
        <f t="array" ref="C38">IFERROR(VLOOKUP(Table3[[#This Row],[VISIT_ID]],J_A_visits!$A:$O,COLUMN(J_A_visits!B:B),0),"")</f>
        <v/>
      </c>
      <c r="D38" s="30">
        <f t="array" ref="D38">IFERROR(VLOOKUP(Table3[[#This Row],[VISIT_ID]],J_A_visits!$A:$O,COLUMN(J_A_visits!C:C),0),"")</f>
        <v/>
      </c>
      <c r="E38" s="30">
        <f t="array" ref="E38">IFERROR(VLOOKUP(Table3[[#This Row],[VISIT_ID]],J_A_visits!$A:$O,COLUMN(J_A_visits!D:D),0),"")</f>
        <v/>
      </c>
      <c r="F38" s="6">
        <f t="array" ref="F38">IFERROR(DATEVALUE(LEFT(VLOOKUP(Table3[[#This Row],[VISIT_ID]],J_A_visits!A:O,COLUMN(J_A_visits!E:E),0),10)),"")</f>
        <v/>
      </c>
      <c r="G38" s="30">
        <f t="array" ref="G38">IFERROR(VLOOKUP(Table3[[#This Row],[TS_ID]],J_A_visits_timeSheetEntries!A:H,COLUMN(J_A_visits_timeSheetEntries!B:B),0),"")</f>
        <v/>
      </c>
      <c r="H38" s="38">
        <f t="array" ref="H38">IFERROR(TIMEVALUE(MID(VLOOKUP(Table3[[#This Row],[TS_ID]],J_A_visits_timeSheetEntries!$A:$H,COLUMN(J_A_visits_timeSheetEntries!C:C),0),12,8))-(7/24),"")</f>
        <v/>
      </c>
      <c r="I38" s="38">
        <f t="array" ref="I38">IFERROR(
    MOD(TIMEVALUE(MID(VLOOKUP(Table3[[#This Row],[TS_ID]],J_A_visits_timeSheetEntries!$A:$H,COLUMN(J_A_visits_timeSheetEntries!D:D),0),12,8)) - (7/24), 1),
"")</f>
        <v/>
      </c>
      <c r="J38" s="20">
        <f t="array" ref="J38">IFERROR(IFERROR(VLOOKUP(Table3[[#This Row],[TS_ID]],J_A_visits_timeSheetEntries!$A:$H,COLUMN(J_A_visits_timeSheetEntries!E:E),0),"")/3600,"")</f>
        <v/>
      </c>
      <c r="K38" s="37">
        <f t="array" ref="K38">IFERROR(VLOOKUP(Table3[[#This Row],[TS_ID]],J_A_visits_timeSheetEntries!$A:$H,COLUMN(J_A_visits_timeSheetEntries!$F:$F),FALSE),"")</f>
        <v/>
      </c>
      <c r="L38" s="37">
        <f>IFERROR(Table3[[#This Row],[DURATION]]*Table3[[#This Row],[LABOR_RATE]],"")</f>
        <v/>
      </c>
      <c r="M38" s="30">
        <f t="array" ref="M38">IFERROR(VLOOKUP(Table3[[#This Row],[TS_ID]],J_A_visits_timeSheetEntries!$A:$H,COLUMN(J_A_visits_timeSheetEntries!H:H),0),"")</f>
        <v/>
      </c>
    </row>
    <row r="39">
      <c r="A39" s="30">
        <f>IF(J_A_visits_timeSheetEntries!A39="","",J_A_visits_timeSheetEntries!A39)</f>
        <v/>
      </c>
      <c r="B39" s="30">
        <f t="array" ref="B39">IFERROR(VLOOKUP(Table3[[#This Row],[TS_ID]],J_A_visits_timeSheetEntries!A:I,COLUMN(J_A_visits_timeSheetEntries!I:I),0),"")</f>
        <v/>
      </c>
      <c r="C39" s="30">
        <f t="array" ref="C39">IFERROR(VLOOKUP(Table3[[#This Row],[VISIT_ID]],J_A_visits!$A:$O,COLUMN(J_A_visits!B:B),0),"")</f>
        <v/>
      </c>
      <c r="D39" s="30">
        <f t="array" ref="D39">IFERROR(VLOOKUP(Table3[[#This Row],[VISIT_ID]],J_A_visits!$A:$O,COLUMN(J_A_visits!C:C),0),"")</f>
        <v/>
      </c>
      <c r="E39" s="30">
        <f t="array" ref="E39">IFERROR(VLOOKUP(Table3[[#This Row],[VISIT_ID]],J_A_visits!$A:$O,COLUMN(J_A_visits!D:D),0),"")</f>
        <v/>
      </c>
      <c r="F39" s="6">
        <f t="array" ref="F39">IFERROR(DATEVALUE(LEFT(VLOOKUP(Table3[[#This Row],[VISIT_ID]],J_A_visits!A:O,COLUMN(J_A_visits!E:E),0),10)),"")</f>
        <v/>
      </c>
      <c r="G39" s="30">
        <f t="array" ref="G39">IFERROR(VLOOKUP(Table3[[#This Row],[TS_ID]],J_A_visits_timeSheetEntries!A:H,COLUMN(J_A_visits_timeSheetEntries!B:B),0),"")</f>
        <v/>
      </c>
      <c r="H39" s="38">
        <f t="array" ref="H39">IFERROR(TIMEVALUE(MID(VLOOKUP(Table3[[#This Row],[TS_ID]],J_A_visits_timeSheetEntries!$A:$H,COLUMN(J_A_visits_timeSheetEntries!C:C),0),12,8))-(7/24),"")</f>
        <v/>
      </c>
      <c r="I39" s="38">
        <f t="array" ref="I39">IFERROR(
    MOD(TIMEVALUE(MID(VLOOKUP(Table3[[#This Row],[TS_ID]],J_A_visits_timeSheetEntries!$A:$H,COLUMN(J_A_visits_timeSheetEntries!D:D),0),12,8)) - (7/24), 1),
"")</f>
        <v/>
      </c>
      <c r="J39" s="20">
        <f t="array" ref="J39">IFERROR(IFERROR(VLOOKUP(Table3[[#This Row],[TS_ID]],J_A_visits_timeSheetEntries!$A:$H,COLUMN(J_A_visits_timeSheetEntries!E:E),0),"")/3600,"")</f>
        <v/>
      </c>
      <c r="K39" s="37">
        <f t="array" ref="K39">IFERROR(VLOOKUP(Table3[[#This Row],[TS_ID]],J_A_visits_timeSheetEntries!$A:$H,COLUMN(J_A_visits_timeSheetEntries!$F:$F),FALSE),"")</f>
        <v/>
      </c>
      <c r="L39" s="37">
        <f>IFERROR(Table3[[#This Row],[DURATION]]*Table3[[#This Row],[LABOR_RATE]],"")</f>
        <v/>
      </c>
      <c r="M39" s="30">
        <f t="array" ref="M39">IFERROR(VLOOKUP(Table3[[#This Row],[TS_ID]],J_A_visits_timeSheetEntries!$A:$H,COLUMN(J_A_visits_timeSheetEntries!H:H),0),"")</f>
        <v/>
      </c>
    </row>
    <row r="40">
      <c r="A40" s="30">
        <f>IF(J_A_visits_timeSheetEntries!A40="","",J_A_visits_timeSheetEntries!A40)</f>
        <v/>
      </c>
      <c r="B40" s="30">
        <f t="array" ref="B40">IFERROR(VLOOKUP(Table3[[#This Row],[TS_ID]],J_A_visits_timeSheetEntries!A:I,COLUMN(J_A_visits_timeSheetEntries!I:I),0),"")</f>
        <v/>
      </c>
      <c r="C40" s="30">
        <f t="array" ref="C40">IFERROR(VLOOKUP(Table3[[#This Row],[VISIT_ID]],J_A_visits!$A:$O,COLUMN(J_A_visits!B:B),0),"")</f>
        <v/>
      </c>
      <c r="D40" s="30">
        <f t="array" ref="D40">IFERROR(VLOOKUP(Table3[[#This Row],[VISIT_ID]],J_A_visits!$A:$O,COLUMN(J_A_visits!C:C),0),"")</f>
        <v/>
      </c>
      <c r="E40" s="30">
        <f t="array" ref="E40">IFERROR(VLOOKUP(Table3[[#This Row],[VISIT_ID]],J_A_visits!$A:$O,COLUMN(J_A_visits!D:D),0),"")</f>
        <v/>
      </c>
      <c r="F40" s="6">
        <f t="array" ref="F40">IFERROR(DATEVALUE(LEFT(VLOOKUP(Table3[[#This Row],[VISIT_ID]],J_A_visits!A:O,COLUMN(J_A_visits!E:E),0),10)),"")</f>
        <v/>
      </c>
      <c r="G40" s="30">
        <f t="array" ref="G40">IFERROR(VLOOKUP(Table3[[#This Row],[TS_ID]],J_A_visits_timeSheetEntries!A:H,COLUMN(J_A_visits_timeSheetEntries!B:B),0),"")</f>
        <v/>
      </c>
      <c r="H40" s="38">
        <f t="array" ref="H40">IFERROR(TIMEVALUE(MID(VLOOKUP(Table3[[#This Row],[TS_ID]],J_A_visits_timeSheetEntries!$A:$H,COLUMN(J_A_visits_timeSheetEntries!C:C),0),12,8))-(7/24),"")</f>
        <v/>
      </c>
      <c r="I40" s="38">
        <f t="array" ref="I40">IFERROR(
    MOD(TIMEVALUE(MID(VLOOKUP(Table3[[#This Row],[TS_ID]],J_A_visits_timeSheetEntries!$A:$H,COLUMN(J_A_visits_timeSheetEntries!D:D),0),12,8)) - (7/24), 1),
"")</f>
        <v/>
      </c>
      <c r="J40" s="20">
        <f t="array" ref="J40">IFERROR(IFERROR(VLOOKUP(Table3[[#This Row],[TS_ID]],J_A_visits_timeSheetEntries!$A:$H,COLUMN(J_A_visits_timeSheetEntries!E:E),0),"")/3600,"")</f>
        <v/>
      </c>
      <c r="K40" s="37">
        <f t="array" ref="K40">IFERROR(VLOOKUP(Table3[[#This Row],[TS_ID]],J_A_visits_timeSheetEntries!$A:$H,COLUMN(J_A_visits_timeSheetEntries!$F:$F),FALSE),"")</f>
        <v/>
      </c>
      <c r="L40" s="37">
        <f>IFERROR(Table3[[#This Row],[DURATION]]*Table3[[#This Row],[LABOR_RATE]],"")</f>
        <v/>
      </c>
      <c r="M40" s="30">
        <f t="array" ref="M40">IFERROR(VLOOKUP(Table3[[#This Row],[TS_ID]],J_A_visits_timeSheetEntries!$A:$H,COLUMN(J_A_visits_timeSheetEntries!H:H),0),"")</f>
        <v/>
      </c>
    </row>
    <row r="41">
      <c r="A41" s="30">
        <f>IF(J_A_visits_timeSheetEntries!A41="","",J_A_visits_timeSheetEntries!A41)</f>
        <v/>
      </c>
      <c r="B41" s="30">
        <f t="array" ref="B41">IFERROR(VLOOKUP(Table3[[#This Row],[TS_ID]],J_A_visits_timeSheetEntries!A:I,COLUMN(J_A_visits_timeSheetEntries!I:I),0),"")</f>
        <v/>
      </c>
      <c r="C41" s="30">
        <f t="array" ref="C41">IFERROR(VLOOKUP(Table3[[#This Row],[VISIT_ID]],J_A_visits!$A:$O,COLUMN(J_A_visits!B:B),0),"")</f>
        <v/>
      </c>
      <c r="D41" s="30">
        <f t="array" ref="D41">IFERROR(VLOOKUP(Table3[[#This Row],[VISIT_ID]],J_A_visits!$A:$O,COLUMN(J_A_visits!C:C),0),"")</f>
        <v/>
      </c>
      <c r="E41" s="30">
        <f t="array" ref="E41">IFERROR(VLOOKUP(Table3[[#This Row],[VISIT_ID]],J_A_visits!$A:$O,COLUMN(J_A_visits!D:D),0),"")</f>
        <v/>
      </c>
      <c r="F41" s="6">
        <f t="array" ref="F41">IFERROR(DATEVALUE(LEFT(VLOOKUP(Table3[[#This Row],[VISIT_ID]],J_A_visits!A:O,COLUMN(J_A_visits!E:E),0),10)),"")</f>
        <v/>
      </c>
      <c r="G41" s="30">
        <f t="array" ref="G41">IFERROR(VLOOKUP(Table3[[#This Row],[TS_ID]],J_A_visits_timeSheetEntries!A:H,COLUMN(J_A_visits_timeSheetEntries!B:B),0),"")</f>
        <v/>
      </c>
      <c r="H41" s="38">
        <f t="array" ref="H41">IFERROR(TIMEVALUE(MID(VLOOKUP(Table3[[#This Row],[TS_ID]],J_A_visits_timeSheetEntries!$A:$H,COLUMN(J_A_visits_timeSheetEntries!C:C),0),12,8))-(7/24),"")</f>
        <v/>
      </c>
      <c r="I41" s="38">
        <f t="array" ref="I41">IFERROR(
    MOD(TIMEVALUE(MID(VLOOKUP(Table3[[#This Row],[TS_ID]],J_A_visits_timeSheetEntries!$A:$H,COLUMN(J_A_visits_timeSheetEntries!D:D),0),12,8)) - (7/24), 1),
"")</f>
        <v/>
      </c>
      <c r="J41" s="20">
        <f t="array" ref="J41">IFERROR(IFERROR(VLOOKUP(Table3[[#This Row],[TS_ID]],J_A_visits_timeSheetEntries!$A:$H,COLUMN(J_A_visits_timeSheetEntries!E:E),0),"")/3600,"")</f>
        <v/>
      </c>
      <c r="K41" s="37">
        <f t="array" ref="K41">IFERROR(VLOOKUP(Table3[[#This Row],[TS_ID]],J_A_visits_timeSheetEntries!$A:$H,COLUMN(J_A_visits_timeSheetEntries!$F:$F),FALSE),"")</f>
        <v/>
      </c>
      <c r="L41" s="37">
        <f>IFERROR(Table3[[#This Row],[DURATION]]*Table3[[#This Row],[LABOR_RATE]],"")</f>
        <v/>
      </c>
      <c r="M41" s="30">
        <f t="array" ref="M41">IFERROR(VLOOKUP(Table3[[#This Row],[TS_ID]],J_A_visits_timeSheetEntries!$A:$H,COLUMN(J_A_visits_timeSheetEntries!H:H),0),"")</f>
        <v/>
      </c>
    </row>
    <row r="42">
      <c r="A42" s="30">
        <f>IF(J_A_visits_timeSheetEntries!A42="","",J_A_visits_timeSheetEntries!A42)</f>
        <v/>
      </c>
      <c r="B42" s="30">
        <f t="array" ref="B42">IFERROR(VLOOKUP(Table3[[#This Row],[TS_ID]],J_A_visits_timeSheetEntries!A:I,COLUMN(J_A_visits_timeSheetEntries!I:I),0),"")</f>
        <v/>
      </c>
      <c r="C42" s="30">
        <f t="array" ref="C42">IFERROR(VLOOKUP(Table3[[#This Row],[VISIT_ID]],J_A_visits!$A:$O,COLUMN(J_A_visits!B:B),0),"")</f>
        <v/>
      </c>
      <c r="D42" s="30">
        <f t="array" ref="D42">IFERROR(VLOOKUP(Table3[[#This Row],[VISIT_ID]],J_A_visits!$A:$O,COLUMN(J_A_visits!C:C),0),"")</f>
        <v/>
      </c>
      <c r="E42" s="30">
        <f t="array" ref="E42">IFERROR(VLOOKUP(Table3[[#This Row],[VISIT_ID]],J_A_visits!$A:$O,COLUMN(J_A_visits!D:D),0),"")</f>
        <v/>
      </c>
      <c r="F42" s="6">
        <f t="array" ref="F42">IFERROR(DATEVALUE(LEFT(VLOOKUP(Table3[[#This Row],[VISIT_ID]],J_A_visits!A:O,COLUMN(J_A_visits!E:E),0),10)),"")</f>
        <v/>
      </c>
      <c r="G42" s="30">
        <f t="array" ref="G42">IFERROR(VLOOKUP(Table3[[#This Row],[TS_ID]],J_A_visits_timeSheetEntries!A:H,COLUMN(J_A_visits_timeSheetEntries!B:B),0),"")</f>
        <v/>
      </c>
      <c r="H42" s="38">
        <f t="array" ref="H42">IFERROR(TIMEVALUE(MID(VLOOKUP(Table3[[#This Row],[TS_ID]],J_A_visits_timeSheetEntries!$A:$H,COLUMN(J_A_visits_timeSheetEntries!C:C),0),12,8))-(7/24),"")</f>
        <v/>
      </c>
      <c r="I42" s="38">
        <f t="array" ref="I42">IFERROR(
    MOD(TIMEVALUE(MID(VLOOKUP(Table3[[#This Row],[TS_ID]],J_A_visits_timeSheetEntries!$A:$H,COLUMN(J_A_visits_timeSheetEntries!D:D),0),12,8)) - (7/24), 1),
"")</f>
        <v/>
      </c>
      <c r="J42" s="20">
        <f t="array" ref="J42">IFERROR(IFERROR(VLOOKUP(Table3[[#This Row],[TS_ID]],J_A_visits_timeSheetEntries!$A:$H,COLUMN(J_A_visits_timeSheetEntries!E:E),0),"")/3600,"")</f>
        <v/>
      </c>
      <c r="K42" s="37">
        <f t="array" ref="K42">IFERROR(VLOOKUP(Table3[[#This Row],[TS_ID]],J_A_visits_timeSheetEntries!$A:$H,COLUMN(J_A_visits_timeSheetEntries!$F:$F),FALSE),"")</f>
        <v/>
      </c>
      <c r="L42" s="37">
        <f>IFERROR(Table3[[#This Row],[DURATION]]*Table3[[#This Row],[LABOR_RATE]],"")</f>
        <v/>
      </c>
      <c r="M42" s="30">
        <f t="array" ref="M42">IFERROR(VLOOKUP(Table3[[#This Row],[TS_ID]],J_A_visits_timeSheetEntries!$A:$H,COLUMN(J_A_visits_timeSheetEntries!H:H),0),"")</f>
        <v/>
      </c>
    </row>
    <row r="43">
      <c r="A43" s="30">
        <f>IF(J_A_visits_timeSheetEntries!A43="","",J_A_visits_timeSheetEntries!A43)</f>
        <v/>
      </c>
      <c r="B43" s="30">
        <f t="array" ref="B43">IFERROR(VLOOKUP(Table3[[#This Row],[TS_ID]],J_A_visits_timeSheetEntries!A:I,COLUMN(J_A_visits_timeSheetEntries!I:I),0),"")</f>
        <v/>
      </c>
      <c r="C43" s="30">
        <f t="array" ref="C43">IFERROR(VLOOKUP(Table3[[#This Row],[VISIT_ID]],J_A_visits!$A:$O,COLUMN(J_A_visits!B:B),0),"")</f>
        <v/>
      </c>
      <c r="D43" s="30">
        <f t="array" ref="D43">IFERROR(VLOOKUP(Table3[[#This Row],[VISIT_ID]],J_A_visits!$A:$O,COLUMN(J_A_visits!C:C),0),"")</f>
        <v/>
      </c>
      <c r="E43" s="30">
        <f t="array" ref="E43">IFERROR(VLOOKUP(Table3[[#This Row],[VISIT_ID]],J_A_visits!$A:$O,COLUMN(J_A_visits!D:D),0),"")</f>
        <v/>
      </c>
      <c r="F43" s="6">
        <f t="array" ref="F43">IFERROR(DATEVALUE(LEFT(VLOOKUP(Table3[[#This Row],[VISIT_ID]],J_A_visits!A:O,COLUMN(J_A_visits!E:E),0),10)),"")</f>
        <v/>
      </c>
      <c r="G43" s="30">
        <f t="array" ref="G43">IFERROR(VLOOKUP(Table3[[#This Row],[TS_ID]],J_A_visits_timeSheetEntries!A:H,COLUMN(J_A_visits_timeSheetEntries!B:B),0),"")</f>
        <v/>
      </c>
      <c r="H43" s="38">
        <f t="array" ref="H43">IFERROR(TIMEVALUE(MID(VLOOKUP(Table3[[#This Row],[TS_ID]],J_A_visits_timeSheetEntries!$A:$H,COLUMN(J_A_visits_timeSheetEntries!C:C),0),12,8))-(7/24),"")</f>
        <v/>
      </c>
      <c r="I43" s="38">
        <f t="array" ref="I43">IFERROR(
    MOD(TIMEVALUE(MID(VLOOKUP(Table3[[#This Row],[TS_ID]],J_A_visits_timeSheetEntries!$A:$H,COLUMN(J_A_visits_timeSheetEntries!D:D),0),12,8)) - (7/24), 1),
"")</f>
        <v/>
      </c>
      <c r="J43" s="20">
        <f t="array" ref="J43">IFERROR(IFERROR(VLOOKUP(Table3[[#This Row],[TS_ID]],J_A_visits_timeSheetEntries!$A:$H,COLUMN(J_A_visits_timeSheetEntries!E:E),0),"")/3600,"")</f>
        <v/>
      </c>
      <c r="K43" s="37">
        <f t="array" ref="K43">IFERROR(VLOOKUP(Table3[[#This Row],[TS_ID]],J_A_visits_timeSheetEntries!$A:$H,COLUMN(J_A_visits_timeSheetEntries!$F:$F),FALSE),"")</f>
        <v/>
      </c>
      <c r="L43" s="37">
        <f>IFERROR(Table3[[#This Row],[DURATION]]*Table3[[#This Row],[LABOR_RATE]],"")</f>
        <v/>
      </c>
      <c r="M43" s="30">
        <f t="array" ref="M43">IFERROR(VLOOKUP(Table3[[#This Row],[TS_ID]],J_A_visits_timeSheetEntries!$A:$H,COLUMN(J_A_visits_timeSheetEntries!H:H),0),"")</f>
        <v/>
      </c>
    </row>
    <row r="44">
      <c r="A44" s="30">
        <f>IF(J_A_visits_timeSheetEntries!A44="","",J_A_visits_timeSheetEntries!A44)</f>
        <v/>
      </c>
      <c r="B44" s="30">
        <f t="array" ref="B44">IFERROR(VLOOKUP(Table3[[#This Row],[TS_ID]],J_A_visits_timeSheetEntries!A:I,COLUMN(J_A_visits_timeSheetEntries!I:I),0),"")</f>
        <v/>
      </c>
      <c r="C44" s="30">
        <f t="array" ref="C44">IFERROR(VLOOKUP(Table3[[#This Row],[VISIT_ID]],J_A_visits!$A:$O,COLUMN(J_A_visits!B:B),0),"")</f>
        <v/>
      </c>
      <c r="D44" s="30">
        <f t="array" ref="D44">IFERROR(VLOOKUP(Table3[[#This Row],[VISIT_ID]],J_A_visits!$A:$O,COLUMN(J_A_visits!C:C),0),"")</f>
        <v/>
      </c>
      <c r="E44" s="30">
        <f t="array" ref="E44">IFERROR(VLOOKUP(Table3[[#This Row],[VISIT_ID]],J_A_visits!$A:$O,COLUMN(J_A_visits!D:D),0),"")</f>
        <v/>
      </c>
      <c r="F44" s="6">
        <f t="array" ref="F44">IFERROR(DATEVALUE(LEFT(VLOOKUP(Table3[[#This Row],[VISIT_ID]],J_A_visits!A:O,COLUMN(J_A_visits!E:E),0),10)),"")</f>
        <v/>
      </c>
      <c r="G44" s="30">
        <f t="array" ref="G44">IFERROR(VLOOKUP(Table3[[#This Row],[TS_ID]],J_A_visits_timeSheetEntries!A:H,COLUMN(J_A_visits_timeSheetEntries!B:B),0),"")</f>
        <v/>
      </c>
      <c r="H44" s="38">
        <f t="array" ref="H44">IFERROR(TIMEVALUE(MID(VLOOKUP(Table3[[#This Row],[TS_ID]],J_A_visits_timeSheetEntries!$A:$H,COLUMN(J_A_visits_timeSheetEntries!C:C),0),12,8))-(7/24),"")</f>
        <v/>
      </c>
      <c r="I44" s="38">
        <f t="array" ref="I44">IFERROR(
    MOD(TIMEVALUE(MID(VLOOKUP(Table3[[#This Row],[TS_ID]],J_A_visits_timeSheetEntries!$A:$H,COLUMN(J_A_visits_timeSheetEntries!D:D),0),12,8)) - (7/24), 1),
"")</f>
        <v/>
      </c>
      <c r="J44" s="20">
        <f t="array" ref="J44">IFERROR(IFERROR(VLOOKUP(Table3[[#This Row],[TS_ID]],J_A_visits_timeSheetEntries!$A:$H,COLUMN(J_A_visits_timeSheetEntries!E:E),0),"")/3600,"")</f>
        <v/>
      </c>
      <c r="K44" s="37">
        <f t="array" ref="K44">IFERROR(VLOOKUP(Table3[[#This Row],[TS_ID]],J_A_visits_timeSheetEntries!$A:$H,COLUMN(J_A_visits_timeSheetEntries!$F:$F),FALSE),"")</f>
        <v/>
      </c>
      <c r="L44" s="37">
        <f>IFERROR(Table3[[#This Row],[DURATION]]*Table3[[#This Row],[LABOR_RATE]],"")</f>
        <v/>
      </c>
      <c r="M44" s="30">
        <f t="array" ref="M44">IFERROR(VLOOKUP(Table3[[#This Row],[TS_ID]],J_A_visits_timeSheetEntries!$A:$H,COLUMN(J_A_visits_timeSheetEntries!H:H),0),"")</f>
        <v/>
      </c>
    </row>
    <row r="45">
      <c r="A45" s="30">
        <f>IF(J_A_visits_timeSheetEntries!A45="","",J_A_visits_timeSheetEntries!A45)</f>
        <v/>
      </c>
      <c r="B45" s="30">
        <f t="array" ref="B45">IFERROR(VLOOKUP(Table3[[#This Row],[TS_ID]],J_A_visits_timeSheetEntries!A:I,COLUMN(J_A_visits_timeSheetEntries!I:I),0),"")</f>
        <v/>
      </c>
      <c r="C45" s="30">
        <f t="array" ref="C45">IFERROR(VLOOKUP(Table3[[#This Row],[VISIT_ID]],J_A_visits!$A:$O,COLUMN(J_A_visits!B:B),0),"")</f>
        <v/>
      </c>
      <c r="D45" s="30">
        <f t="array" ref="D45">IFERROR(VLOOKUP(Table3[[#This Row],[VISIT_ID]],J_A_visits!$A:$O,COLUMN(J_A_visits!C:C),0),"")</f>
        <v/>
      </c>
      <c r="E45" s="30">
        <f t="array" ref="E45">IFERROR(VLOOKUP(Table3[[#This Row],[VISIT_ID]],J_A_visits!$A:$O,COLUMN(J_A_visits!D:D),0),"")</f>
        <v/>
      </c>
      <c r="F45" s="6">
        <f t="array" ref="F45">IFERROR(DATEVALUE(LEFT(VLOOKUP(Table3[[#This Row],[VISIT_ID]],J_A_visits!A:O,COLUMN(J_A_visits!E:E),0),10)),"")</f>
        <v/>
      </c>
      <c r="G45" s="30">
        <f t="array" ref="G45">IFERROR(VLOOKUP(Table3[[#This Row],[TS_ID]],J_A_visits_timeSheetEntries!A:H,COLUMN(J_A_visits_timeSheetEntries!B:B),0),"")</f>
        <v/>
      </c>
      <c r="H45" s="38">
        <f t="array" ref="H45">IFERROR(TIMEVALUE(MID(VLOOKUP(Table3[[#This Row],[TS_ID]],J_A_visits_timeSheetEntries!$A:$H,COLUMN(J_A_visits_timeSheetEntries!C:C),0),12,8))-(7/24),"")</f>
        <v/>
      </c>
      <c r="I45" s="38">
        <f t="array" ref="I45">IFERROR(
    MOD(TIMEVALUE(MID(VLOOKUP(Table3[[#This Row],[TS_ID]],J_A_visits_timeSheetEntries!$A:$H,COLUMN(J_A_visits_timeSheetEntries!D:D),0),12,8)) - (7/24), 1),
"")</f>
        <v/>
      </c>
      <c r="J45" s="20">
        <f t="array" ref="J45">IFERROR(IFERROR(VLOOKUP(Table3[[#This Row],[TS_ID]],J_A_visits_timeSheetEntries!$A:$H,COLUMN(J_A_visits_timeSheetEntries!E:E),0),"")/3600,"")</f>
        <v/>
      </c>
      <c r="K45" s="37">
        <f t="array" ref="K45">IFERROR(VLOOKUP(Table3[[#This Row],[TS_ID]],J_A_visits_timeSheetEntries!$A:$H,COLUMN(J_A_visits_timeSheetEntries!$F:$F),FALSE),"")</f>
        <v/>
      </c>
      <c r="L45" s="37">
        <f>IFERROR(Table3[[#This Row],[DURATION]]*Table3[[#This Row],[LABOR_RATE]],"")</f>
        <v/>
      </c>
      <c r="M45" s="30">
        <f t="array" ref="M45">IFERROR(VLOOKUP(Table3[[#This Row],[TS_ID]],J_A_visits_timeSheetEntries!$A:$H,COLUMN(J_A_visits_timeSheetEntries!H:H),0),"")</f>
        <v/>
      </c>
    </row>
    <row r="46">
      <c r="A46" s="30">
        <f>IF(J_A_visits_timeSheetEntries!A46="","",J_A_visits_timeSheetEntries!A46)</f>
        <v/>
      </c>
      <c r="B46" s="30">
        <f t="array" ref="B46">IFERROR(VLOOKUP(Table3[[#This Row],[TS_ID]],J_A_visits_timeSheetEntries!A:I,COLUMN(J_A_visits_timeSheetEntries!I:I),0),"")</f>
        <v/>
      </c>
      <c r="C46" s="30">
        <f t="array" ref="C46">IFERROR(VLOOKUP(Table3[[#This Row],[VISIT_ID]],J_A_visits!$A:$O,COLUMN(J_A_visits!B:B),0),"")</f>
        <v/>
      </c>
      <c r="D46" s="30">
        <f t="array" ref="D46">IFERROR(VLOOKUP(Table3[[#This Row],[VISIT_ID]],J_A_visits!$A:$O,COLUMN(J_A_visits!C:C),0),"")</f>
        <v/>
      </c>
      <c r="E46" s="30">
        <f t="array" ref="E46">IFERROR(VLOOKUP(Table3[[#This Row],[VISIT_ID]],J_A_visits!$A:$O,COLUMN(J_A_visits!D:D),0),"")</f>
        <v/>
      </c>
      <c r="F46" s="6">
        <f t="array" ref="F46">IFERROR(DATEVALUE(LEFT(VLOOKUP(Table3[[#This Row],[VISIT_ID]],J_A_visits!A:O,COLUMN(J_A_visits!E:E),0),10)),"")</f>
        <v/>
      </c>
      <c r="G46" s="30">
        <f t="array" ref="G46">IFERROR(VLOOKUP(Table3[[#This Row],[TS_ID]],J_A_visits_timeSheetEntries!A:H,COLUMN(J_A_visits_timeSheetEntries!B:B),0),"")</f>
        <v/>
      </c>
      <c r="H46" s="38">
        <f t="array" ref="H46">IFERROR(TIMEVALUE(MID(VLOOKUP(Table3[[#This Row],[TS_ID]],J_A_visits_timeSheetEntries!$A:$H,COLUMN(J_A_visits_timeSheetEntries!C:C),0),12,8))-(7/24),"")</f>
        <v/>
      </c>
      <c r="I46" s="38">
        <f t="array" ref="I46">IFERROR(
    MOD(TIMEVALUE(MID(VLOOKUP(Table3[[#This Row],[TS_ID]],J_A_visits_timeSheetEntries!$A:$H,COLUMN(J_A_visits_timeSheetEntries!D:D),0),12,8)) - (7/24), 1),
"")</f>
        <v/>
      </c>
      <c r="J46" s="20">
        <f t="array" ref="J46">IFERROR(IFERROR(VLOOKUP(Table3[[#This Row],[TS_ID]],J_A_visits_timeSheetEntries!$A:$H,COLUMN(J_A_visits_timeSheetEntries!E:E),0),"")/3600,"")</f>
        <v/>
      </c>
      <c r="K46" s="37">
        <f t="array" ref="K46">IFERROR(VLOOKUP(Table3[[#This Row],[TS_ID]],J_A_visits_timeSheetEntries!$A:$H,COLUMN(J_A_visits_timeSheetEntries!$F:$F),FALSE),"")</f>
        <v/>
      </c>
      <c r="L46" s="37">
        <f>IFERROR(Table3[[#This Row],[DURATION]]*Table3[[#This Row],[LABOR_RATE]],"")</f>
        <v/>
      </c>
      <c r="M46" s="30">
        <f t="array" ref="M46">IFERROR(VLOOKUP(Table3[[#This Row],[TS_ID]],J_A_visits_timeSheetEntries!$A:$H,COLUMN(J_A_visits_timeSheetEntries!H:H),0),"")</f>
        <v/>
      </c>
    </row>
    <row r="47">
      <c r="A47" s="30">
        <f>IF(J_A_visits_timeSheetEntries!A47="","",J_A_visits_timeSheetEntries!A47)</f>
        <v/>
      </c>
      <c r="B47" s="30">
        <f t="array" ref="B47">IFERROR(VLOOKUP(Table3[[#This Row],[TS_ID]],J_A_visits_timeSheetEntries!A:I,COLUMN(J_A_visits_timeSheetEntries!I:I),0),"")</f>
        <v/>
      </c>
      <c r="C47" s="30">
        <f t="array" ref="C47">IFERROR(VLOOKUP(Table3[[#This Row],[VISIT_ID]],J_A_visits!$A:$O,COLUMN(J_A_visits!B:B),0),"")</f>
        <v/>
      </c>
      <c r="D47" s="30">
        <f t="array" ref="D47">IFERROR(VLOOKUP(Table3[[#This Row],[VISIT_ID]],J_A_visits!$A:$O,COLUMN(J_A_visits!C:C),0),"")</f>
        <v/>
      </c>
      <c r="E47" s="30">
        <f t="array" ref="E47">IFERROR(VLOOKUP(Table3[[#This Row],[VISIT_ID]],J_A_visits!$A:$O,COLUMN(J_A_visits!D:D),0),"")</f>
        <v/>
      </c>
      <c r="F47" s="6">
        <f t="array" ref="F47">IFERROR(DATEVALUE(LEFT(VLOOKUP(Table3[[#This Row],[VISIT_ID]],J_A_visits!A:O,COLUMN(J_A_visits!E:E),0),10)),"")</f>
        <v/>
      </c>
      <c r="G47" s="30">
        <f t="array" ref="G47">IFERROR(VLOOKUP(Table3[[#This Row],[TS_ID]],J_A_visits_timeSheetEntries!A:H,COLUMN(J_A_visits_timeSheetEntries!B:B),0),"")</f>
        <v/>
      </c>
      <c r="H47" s="38">
        <f t="array" ref="H47">IFERROR(TIMEVALUE(MID(VLOOKUP(Table3[[#This Row],[TS_ID]],J_A_visits_timeSheetEntries!$A:$H,COLUMN(J_A_visits_timeSheetEntries!C:C),0),12,8))-(7/24),"")</f>
        <v/>
      </c>
      <c r="I47" s="38">
        <f t="array" ref="I47">IFERROR(
    MOD(TIMEVALUE(MID(VLOOKUP(Table3[[#This Row],[TS_ID]],J_A_visits_timeSheetEntries!$A:$H,COLUMN(J_A_visits_timeSheetEntries!D:D),0),12,8)) - (7/24), 1),
"")</f>
        <v/>
      </c>
      <c r="J47" s="20">
        <f t="array" ref="J47">IFERROR(IFERROR(VLOOKUP(Table3[[#This Row],[TS_ID]],J_A_visits_timeSheetEntries!$A:$H,COLUMN(J_A_visits_timeSheetEntries!E:E),0),"")/3600,"")</f>
        <v/>
      </c>
      <c r="K47" s="37">
        <f t="array" ref="K47">IFERROR(VLOOKUP(Table3[[#This Row],[TS_ID]],J_A_visits_timeSheetEntries!$A:$H,COLUMN(J_A_visits_timeSheetEntries!$F:$F),FALSE),"")</f>
        <v/>
      </c>
      <c r="L47" s="37">
        <f>IFERROR(Table3[[#This Row],[DURATION]]*Table3[[#This Row],[LABOR_RATE]],"")</f>
        <v/>
      </c>
      <c r="M47" s="30">
        <f t="array" ref="M47">IFERROR(VLOOKUP(Table3[[#This Row],[TS_ID]],J_A_visits_timeSheetEntries!$A:$H,COLUMN(J_A_visits_timeSheetEntries!H:H),0),"")</f>
        <v/>
      </c>
    </row>
    <row r="48">
      <c r="A48" s="30">
        <f>IF(J_A_visits_timeSheetEntries!A48="","",J_A_visits_timeSheetEntries!A48)</f>
        <v/>
      </c>
      <c r="B48" s="30">
        <f t="array" ref="B48">IFERROR(VLOOKUP(Table3[[#This Row],[TS_ID]],J_A_visits_timeSheetEntries!A:I,COLUMN(J_A_visits_timeSheetEntries!I:I),0),"")</f>
        <v/>
      </c>
      <c r="C48" s="30">
        <f t="array" ref="C48">IFERROR(VLOOKUP(Table3[[#This Row],[VISIT_ID]],J_A_visits!$A:$O,COLUMN(J_A_visits!B:B),0),"")</f>
        <v/>
      </c>
      <c r="D48" s="30">
        <f t="array" ref="D48">IFERROR(VLOOKUP(Table3[[#This Row],[VISIT_ID]],J_A_visits!$A:$O,COLUMN(J_A_visits!C:C),0),"")</f>
        <v/>
      </c>
      <c r="E48" s="30">
        <f t="array" ref="E48">IFERROR(VLOOKUP(Table3[[#This Row],[VISIT_ID]],J_A_visits!$A:$O,COLUMN(J_A_visits!D:D),0),"")</f>
        <v/>
      </c>
      <c r="F48" s="6">
        <f t="array" ref="F48">IFERROR(DATEVALUE(LEFT(VLOOKUP(Table3[[#This Row],[VISIT_ID]],J_A_visits!A:O,COLUMN(J_A_visits!E:E),0),10)),"")</f>
        <v/>
      </c>
      <c r="G48" s="30">
        <f t="array" ref="G48">IFERROR(VLOOKUP(Table3[[#This Row],[TS_ID]],J_A_visits_timeSheetEntries!A:H,COLUMN(J_A_visits_timeSheetEntries!B:B),0),"")</f>
        <v/>
      </c>
      <c r="H48" s="38">
        <f t="array" ref="H48">IFERROR(TIMEVALUE(MID(VLOOKUP(Table3[[#This Row],[TS_ID]],J_A_visits_timeSheetEntries!$A:$H,COLUMN(J_A_visits_timeSheetEntries!C:C),0),12,8))-(7/24),"")</f>
        <v/>
      </c>
      <c r="I48" s="38">
        <f t="array" ref="I48">IFERROR(
    MOD(TIMEVALUE(MID(VLOOKUP(Table3[[#This Row],[TS_ID]],J_A_visits_timeSheetEntries!$A:$H,COLUMN(J_A_visits_timeSheetEntries!D:D),0),12,8)) - (7/24), 1),
"")</f>
        <v/>
      </c>
      <c r="J48" s="20">
        <f t="array" ref="J48">IFERROR(IFERROR(VLOOKUP(Table3[[#This Row],[TS_ID]],J_A_visits_timeSheetEntries!$A:$H,COLUMN(J_A_visits_timeSheetEntries!E:E),0),"")/3600,"")</f>
        <v/>
      </c>
      <c r="K48" s="37">
        <f t="array" ref="K48">IFERROR(VLOOKUP(Table3[[#This Row],[TS_ID]],J_A_visits_timeSheetEntries!$A:$H,COLUMN(J_A_visits_timeSheetEntries!$F:$F),FALSE),"")</f>
        <v/>
      </c>
      <c r="L48" s="37">
        <f>IFERROR(Table3[[#This Row],[DURATION]]*Table3[[#This Row],[LABOR_RATE]],"")</f>
        <v/>
      </c>
      <c r="M48" s="30">
        <f t="array" ref="M48">IFERROR(VLOOKUP(Table3[[#This Row],[TS_ID]],J_A_visits_timeSheetEntries!$A:$H,COLUMN(J_A_visits_timeSheetEntries!H:H),0),"")</f>
        <v/>
      </c>
    </row>
    <row r="49">
      <c r="A49" s="30">
        <f>IF(J_A_visits_timeSheetEntries!A49="","",J_A_visits_timeSheetEntries!A49)</f>
        <v/>
      </c>
      <c r="B49" s="30">
        <f t="array" ref="B49">IFERROR(VLOOKUP(Table3[[#This Row],[TS_ID]],J_A_visits_timeSheetEntries!A:I,COLUMN(J_A_visits_timeSheetEntries!I:I),0),"")</f>
        <v/>
      </c>
      <c r="C49" s="30">
        <f t="array" ref="C49">IFERROR(VLOOKUP(Table3[[#This Row],[VISIT_ID]],J_A_visits!$A:$O,COLUMN(J_A_visits!B:B),0),"")</f>
        <v/>
      </c>
      <c r="D49" s="30">
        <f t="array" ref="D49">IFERROR(VLOOKUP(Table3[[#This Row],[VISIT_ID]],J_A_visits!$A:$O,COLUMN(J_A_visits!C:C),0),"")</f>
        <v/>
      </c>
      <c r="E49" s="30">
        <f t="array" ref="E49">IFERROR(VLOOKUP(Table3[[#This Row],[VISIT_ID]],J_A_visits!$A:$O,COLUMN(J_A_visits!D:D),0),"")</f>
        <v/>
      </c>
      <c r="F49" s="6">
        <f t="array" ref="F49">IFERROR(DATEVALUE(LEFT(VLOOKUP(Table3[[#This Row],[VISIT_ID]],J_A_visits!A:O,COLUMN(J_A_visits!E:E),0),10)),"")</f>
        <v/>
      </c>
      <c r="G49" s="30">
        <f t="array" ref="G49">IFERROR(VLOOKUP(Table3[[#This Row],[TS_ID]],J_A_visits_timeSheetEntries!A:H,COLUMN(J_A_visits_timeSheetEntries!B:B),0),"")</f>
        <v/>
      </c>
      <c r="H49" s="38">
        <f t="array" ref="H49">IFERROR(TIMEVALUE(MID(VLOOKUP(Table3[[#This Row],[TS_ID]],J_A_visits_timeSheetEntries!$A:$H,COLUMN(J_A_visits_timeSheetEntries!C:C),0),12,8))-(7/24),"")</f>
        <v/>
      </c>
      <c r="I49" s="38">
        <f t="array" ref="I49">IFERROR(
    MOD(TIMEVALUE(MID(VLOOKUP(Table3[[#This Row],[TS_ID]],J_A_visits_timeSheetEntries!$A:$H,COLUMN(J_A_visits_timeSheetEntries!D:D),0),12,8)) - (7/24), 1),
"")</f>
        <v/>
      </c>
      <c r="J49" s="20">
        <f t="array" ref="J49">IFERROR(IFERROR(VLOOKUP(Table3[[#This Row],[TS_ID]],J_A_visits_timeSheetEntries!$A:$H,COLUMN(J_A_visits_timeSheetEntries!E:E),0),"")/3600,"")</f>
        <v/>
      </c>
      <c r="K49" s="37">
        <f t="array" ref="K49">IFERROR(VLOOKUP(Table3[[#This Row],[TS_ID]],J_A_visits_timeSheetEntries!$A:$H,COLUMN(J_A_visits_timeSheetEntries!$F:$F),FALSE),"")</f>
        <v/>
      </c>
      <c r="L49" s="37">
        <f>IFERROR(Table3[[#This Row],[DURATION]]*Table3[[#This Row],[LABOR_RATE]],"")</f>
        <v/>
      </c>
      <c r="M49" s="30">
        <f t="array" ref="M49">IFERROR(VLOOKUP(Table3[[#This Row],[TS_ID]],J_A_visits_timeSheetEntries!$A:$H,COLUMN(J_A_visits_timeSheetEntries!H:H),0),"")</f>
        <v/>
      </c>
    </row>
    <row r="50">
      <c r="A50" s="30">
        <f>IF(J_A_visits_timeSheetEntries!A50="","",J_A_visits_timeSheetEntries!A50)</f>
        <v/>
      </c>
      <c r="B50" s="30">
        <f t="array" ref="B50">IFERROR(VLOOKUP(Table3[[#This Row],[TS_ID]],J_A_visits_timeSheetEntries!A:I,COLUMN(J_A_visits_timeSheetEntries!I:I),0),"")</f>
        <v/>
      </c>
      <c r="C50" s="30">
        <f t="array" ref="C50">IFERROR(VLOOKUP(Table3[[#This Row],[VISIT_ID]],J_A_visits!$A:$O,COLUMN(J_A_visits!B:B),0),"")</f>
        <v/>
      </c>
      <c r="D50" s="30">
        <f t="array" ref="D50">IFERROR(VLOOKUP(Table3[[#This Row],[VISIT_ID]],J_A_visits!$A:$O,COLUMN(J_A_visits!C:C),0),"")</f>
        <v/>
      </c>
      <c r="E50" s="30">
        <f t="array" ref="E50">IFERROR(VLOOKUP(Table3[[#This Row],[VISIT_ID]],J_A_visits!$A:$O,COLUMN(J_A_visits!D:D),0),"")</f>
        <v/>
      </c>
      <c r="F50" s="6">
        <f t="array" ref="F50">IFERROR(DATEVALUE(LEFT(VLOOKUP(Table3[[#This Row],[VISIT_ID]],J_A_visits!A:O,COLUMN(J_A_visits!E:E),0),10)),"")</f>
        <v/>
      </c>
      <c r="G50" s="30">
        <f t="array" ref="G50">IFERROR(VLOOKUP(Table3[[#This Row],[TS_ID]],J_A_visits_timeSheetEntries!A:H,COLUMN(J_A_visits_timeSheetEntries!B:B),0),"")</f>
        <v/>
      </c>
      <c r="H50" s="38">
        <f t="array" ref="H50">IFERROR(TIMEVALUE(MID(VLOOKUP(Table3[[#This Row],[TS_ID]],J_A_visits_timeSheetEntries!$A:$H,COLUMN(J_A_visits_timeSheetEntries!C:C),0),12,8))-(7/24),"")</f>
        <v/>
      </c>
      <c r="I50" s="38">
        <f t="array" ref="I50">IFERROR(
    MOD(TIMEVALUE(MID(VLOOKUP(Table3[[#This Row],[TS_ID]],J_A_visits_timeSheetEntries!$A:$H,COLUMN(J_A_visits_timeSheetEntries!D:D),0),12,8)) - (7/24), 1),
"")</f>
        <v/>
      </c>
      <c r="J50" s="20">
        <f t="array" ref="J50">IFERROR(IFERROR(VLOOKUP(Table3[[#This Row],[TS_ID]],J_A_visits_timeSheetEntries!$A:$H,COLUMN(J_A_visits_timeSheetEntries!E:E),0),"")/3600,"")</f>
        <v/>
      </c>
      <c r="K50" s="37">
        <f t="array" ref="K50">IFERROR(VLOOKUP(Table3[[#This Row],[TS_ID]],J_A_visits_timeSheetEntries!$A:$H,COLUMN(J_A_visits_timeSheetEntries!$F:$F),FALSE),"")</f>
        <v/>
      </c>
      <c r="L50" s="37">
        <f>IFERROR(Table3[[#This Row],[DURATION]]*Table3[[#This Row],[LABOR_RATE]],"")</f>
        <v/>
      </c>
      <c r="M50" s="30">
        <f t="array" ref="M50">IFERROR(VLOOKUP(Table3[[#This Row],[TS_ID]],J_A_visits_timeSheetEntries!$A:$H,COLUMN(J_A_visits_timeSheetEntries!H:H),0),"")</f>
        <v/>
      </c>
    </row>
    <row r="51">
      <c r="A51" s="30">
        <f>IF(J_A_visits_timeSheetEntries!A51="","",J_A_visits_timeSheetEntries!A51)</f>
        <v/>
      </c>
      <c r="B51" s="30">
        <f t="array" ref="B51">IFERROR(VLOOKUP(Table3[[#This Row],[TS_ID]],J_A_visits_timeSheetEntries!A:I,COLUMN(J_A_visits_timeSheetEntries!I:I),0),"")</f>
        <v/>
      </c>
      <c r="C51" s="30">
        <f t="array" ref="C51">IFERROR(VLOOKUP(Table3[[#This Row],[VISIT_ID]],J_A_visits!$A:$O,COLUMN(J_A_visits!B:B),0),"")</f>
        <v/>
      </c>
      <c r="D51" s="30">
        <f t="array" ref="D51">IFERROR(VLOOKUP(Table3[[#This Row],[VISIT_ID]],J_A_visits!$A:$O,COLUMN(J_A_visits!C:C),0),"")</f>
        <v/>
      </c>
      <c r="E51" s="30">
        <f t="array" ref="E51">IFERROR(VLOOKUP(Table3[[#This Row],[VISIT_ID]],J_A_visits!$A:$O,COLUMN(J_A_visits!D:D),0),"")</f>
        <v/>
      </c>
      <c r="F51" s="6">
        <f t="array" ref="F51">IFERROR(DATEVALUE(LEFT(VLOOKUP(Table3[[#This Row],[VISIT_ID]],J_A_visits!A:O,COLUMN(J_A_visits!E:E),0),10)),"")</f>
        <v/>
      </c>
      <c r="G51" s="30">
        <f t="array" ref="G51">IFERROR(VLOOKUP(Table3[[#This Row],[TS_ID]],J_A_visits_timeSheetEntries!A:H,COLUMN(J_A_visits_timeSheetEntries!B:B),0),"")</f>
        <v/>
      </c>
      <c r="H51" s="38">
        <f t="array" ref="H51">IFERROR(TIMEVALUE(MID(VLOOKUP(Table3[[#This Row],[TS_ID]],J_A_visits_timeSheetEntries!$A:$H,COLUMN(J_A_visits_timeSheetEntries!C:C),0),12,8))-(7/24),"")</f>
        <v/>
      </c>
      <c r="I51" s="38">
        <f t="array" ref="I51">IFERROR(
    MOD(TIMEVALUE(MID(VLOOKUP(Table3[[#This Row],[TS_ID]],J_A_visits_timeSheetEntries!$A:$H,COLUMN(J_A_visits_timeSheetEntries!D:D),0),12,8)) - (7/24), 1),
"")</f>
        <v/>
      </c>
      <c r="J51" s="20">
        <f t="array" ref="J51">IFERROR(IFERROR(VLOOKUP(Table3[[#This Row],[TS_ID]],J_A_visits_timeSheetEntries!$A:$H,COLUMN(J_A_visits_timeSheetEntries!E:E),0),"")/3600,"")</f>
        <v/>
      </c>
      <c r="K51" s="37">
        <f t="array" ref="K51">IFERROR(VLOOKUP(Table3[[#This Row],[TS_ID]],J_A_visits_timeSheetEntries!$A:$H,COLUMN(J_A_visits_timeSheetEntries!$F:$F),FALSE),"")</f>
        <v/>
      </c>
      <c r="L51" s="37">
        <f>IFERROR(Table3[[#This Row],[DURATION]]*Table3[[#This Row],[LABOR_RATE]],"")</f>
        <v/>
      </c>
      <c r="M51" s="30">
        <f t="array" ref="M51">IFERROR(VLOOKUP(Table3[[#This Row],[TS_ID]],J_A_visits_timeSheetEntries!$A:$H,COLUMN(J_A_visits_timeSheetEntries!H:H),0),"")</f>
        <v/>
      </c>
    </row>
    <row r="52">
      <c r="A52" s="30">
        <f>IF(J_A_visits_timeSheetEntries!A52="","",J_A_visits_timeSheetEntries!A52)</f>
        <v/>
      </c>
      <c r="B52" s="30">
        <f t="array" ref="B52">IFERROR(VLOOKUP(Table3[[#This Row],[TS_ID]],J_A_visits_timeSheetEntries!A:I,COLUMN(J_A_visits_timeSheetEntries!I:I),0),"")</f>
        <v/>
      </c>
      <c r="C52" s="30">
        <f t="array" ref="C52">IFERROR(VLOOKUP(Table3[[#This Row],[VISIT_ID]],J_A_visits!$A:$O,COLUMN(J_A_visits!B:B),0),"")</f>
        <v/>
      </c>
      <c r="D52" s="30">
        <f t="array" ref="D52">IFERROR(VLOOKUP(Table3[[#This Row],[VISIT_ID]],J_A_visits!$A:$O,COLUMN(J_A_visits!C:C),0),"")</f>
        <v/>
      </c>
      <c r="E52" s="30">
        <f t="array" ref="E52">IFERROR(VLOOKUP(Table3[[#This Row],[VISIT_ID]],J_A_visits!$A:$O,COLUMN(J_A_visits!D:D),0),"")</f>
        <v/>
      </c>
      <c r="F52" s="6">
        <f t="array" ref="F52">IFERROR(DATEVALUE(LEFT(VLOOKUP(Table3[[#This Row],[VISIT_ID]],J_A_visits!A:O,COLUMN(J_A_visits!E:E),0),10)),"")</f>
        <v/>
      </c>
      <c r="G52" s="30">
        <f t="array" ref="G52">IFERROR(VLOOKUP(Table3[[#This Row],[TS_ID]],J_A_visits_timeSheetEntries!A:H,COLUMN(J_A_visits_timeSheetEntries!B:B),0),"")</f>
        <v/>
      </c>
      <c r="H52" s="38">
        <f t="array" ref="H52">IFERROR(TIMEVALUE(MID(VLOOKUP(Table3[[#This Row],[TS_ID]],J_A_visits_timeSheetEntries!$A:$H,COLUMN(J_A_visits_timeSheetEntries!C:C),0),12,8))-(7/24),"")</f>
        <v/>
      </c>
      <c r="I52" s="38">
        <f t="array" ref="I52">IFERROR(
    MOD(TIMEVALUE(MID(VLOOKUP(Table3[[#This Row],[TS_ID]],J_A_visits_timeSheetEntries!$A:$H,COLUMN(J_A_visits_timeSheetEntries!D:D),0),12,8)) - (7/24), 1),
"")</f>
        <v/>
      </c>
      <c r="J52" s="20">
        <f t="array" ref="J52">IFERROR(IFERROR(VLOOKUP(Table3[[#This Row],[TS_ID]],J_A_visits_timeSheetEntries!$A:$H,COLUMN(J_A_visits_timeSheetEntries!E:E),0),"")/3600,"")</f>
        <v/>
      </c>
      <c r="K52" s="37">
        <f t="array" ref="K52">IFERROR(VLOOKUP(Table3[[#This Row],[TS_ID]],J_A_visits_timeSheetEntries!$A:$H,COLUMN(J_A_visits_timeSheetEntries!$F:$F),FALSE),"")</f>
        <v/>
      </c>
      <c r="L52" s="37">
        <f>IFERROR(Table3[[#This Row],[DURATION]]*Table3[[#This Row],[LABOR_RATE]],"")</f>
        <v/>
      </c>
      <c r="M52" s="30">
        <f t="array" ref="M52">IFERROR(VLOOKUP(Table3[[#This Row],[TS_ID]],J_A_visits_timeSheetEntries!$A:$H,COLUMN(J_A_visits_timeSheetEntries!H:H),0),"")</f>
        <v/>
      </c>
    </row>
    <row r="53">
      <c r="A53" s="30">
        <f>IF(J_A_visits_timeSheetEntries!A53="","",J_A_visits_timeSheetEntries!A53)</f>
        <v/>
      </c>
      <c r="B53" s="30">
        <f t="array" ref="B53">IFERROR(VLOOKUP(Table3[[#This Row],[TS_ID]],J_A_visits_timeSheetEntries!A:I,COLUMN(J_A_visits_timeSheetEntries!I:I),0),"")</f>
        <v/>
      </c>
      <c r="C53" s="30">
        <f t="array" ref="C53">IFERROR(VLOOKUP(Table3[[#This Row],[VISIT_ID]],J_A_visits!$A:$O,COLUMN(J_A_visits!B:B),0),"")</f>
        <v/>
      </c>
      <c r="D53" s="30">
        <f t="array" ref="D53">IFERROR(VLOOKUP(Table3[[#This Row],[VISIT_ID]],J_A_visits!$A:$O,COLUMN(J_A_visits!C:C),0),"")</f>
        <v/>
      </c>
      <c r="E53" s="30">
        <f t="array" ref="E53">IFERROR(VLOOKUP(Table3[[#This Row],[VISIT_ID]],J_A_visits!$A:$O,COLUMN(J_A_visits!D:D),0),"")</f>
        <v/>
      </c>
      <c r="F53" s="6">
        <f t="array" ref="F53">IFERROR(DATEVALUE(LEFT(VLOOKUP(Table3[[#This Row],[VISIT_ID]],J_A_visits!A:O,COLUMN(J_A_visits!E:E),0),10)),"")</f>
        <v/>
      </c>
      <c r="G53" s="30">
        <f t="array" ref="G53">IFERROR(VLOOKUP(Table3[[#This Row],[TS_ID]],J_A_visits_timeSheetEntries!A:H,COLUMN(J_A_visits_timeSheetEntries!B:B),0),"")</f>
        <v/>
      </c>
      <c r="H53" s="38">
        <f t="array" ref="H53">IFERROR(TIMEVALUE(MID(VLOOKUP(Table3[[#This Row],[TS_ID]],J_A_visits_timeSheetEntries!$A:$H,COLUMN(J_A_visits_timeSheetEntries!C:C),0),12,8))-(7/24),"")</f>
        <v/>
      </c>
      <c r="I53" s="38">
        <f t="array" ref="I53">IFERROR(
    MOD(TIMEVALUE(MID(VLOOKUP(Table3[[#This Row],[TS_ID]],J_A_visits_timeSheetEntries!$A:$H,COLUMN(J_A_visits_timeSheetEntries!D:D),0),12,8)) - (7/24), 1),
"")</f>
        <v/>
      </c>
      <c r="J53" s="20">
        <f t="array" ref="J53">IFERROR(IFERROR(VLOOKUP(Table3[[#This Row],[TS_ID]],J_A_visits_timeSheetEntries!$A:$H,COLUMN(J_A_visits_timeSheetEntries!E:E),0),"")/3600,"")</f>
        <v/>
      </c>
      <c r="K53" s="37">
        <f t="array" ref="K53">IFERROR(VLOOKUP(Table3[[#This Row],[TS_ID]],J_A_visits_timeSheetEntries!$A:$H,COLUMN(J_A_visits_timeSheetEntries!$F:$F),FALSE),"")</f>
        <v/>
      </c>
      <c r="L53" s="37">
        <f>IFERROR(Table3[[#This Row],[DURATION]]*Table3[[#This Row],[LABOR_RATE]],"")</f>
        <v/>
      </c>
      <c r="M53" s="30">
        <f t="array" ref="M53">IFERROR(VLOOKUP(Table3[[#This Row],[TS_ID]],J_A_visits_timeSheetEntries!$A:$H,COLUMN(J_A_visits_timeSheetEntries!H:H),0),"")</f>
        <v/>
      </c>
    </row>
    <row r="54">
      <c r="A54" s="30">
        <f>IF(J_A_visits_timeSheetEntries!A54="","",J_A_visits_timeSheetEntries!A54)</f>
        <v/>
      </c>
      <c r="B54" s="30">
        <f t="array" ref="B54">IFERROR(VLOOKUP(Table3[[#This Row],[TS_ID]],J_A_visits_timeSheetEntries!A:I,COLUMN(J_A_visits_timeSheetEntries!I:I),0),"")</f>
        <v/>
      </c>
      <c r="C54" s="30">
        <f t="array" ref="C54">IFERROR(VLOOKUP(Table3[[#This Row],[VISIT_ID]],J_A_visits!$A:$O,COLUMN(J_A_visits!B:B),0),"")</f>
        <v/>
      </c>
      <c r="D54" s="30">
        <f t="array" ref="D54">IFERROR(VLOOKUP(Table3[[#This Row],[VISIT_ID]],J_A_visits!$A:$O,COLUMN(J_A_visits!C:C),0),"")</f>
        <v/>
      </c>
      <c r="E54" s="30">
        <f t="array" ref="E54">IFERROR(VLOOKUP(Table3[[#This Row],[VISIT_ID]],J_A_visits!$A:$O,COLUMN(J_A_visits!D:D),0),"")</f>
        <v/>
      </c>
      <c r="F54" s="6">
        <f t="array" ref="F54">IFERROR(DATEVALUE(LEFT(VLOOKUP(Table3[[#This Row],[VISIT_ID]],J_A_visits!A:O,COLUMN(J_A_visits!E:E),0),10)),"")</f>
        <v/>
      </c>
      <c r="G54" s="30">
        <f t="array" ref="G54">IFERROR(VLOOKUP(Table3[[#This Row],[TS_ID]],J_A_visits_timeSheetEntries!A:H,COLUMN(J_A_visits_timeSheetEntries!B:B),0),"")</f>
        <v/>
      </c>
      <c r="H54" s="38">
        <f t="array" ref="H54">IFERROR(TIMEVALUE(MID(VLOOKUP(Table3[[#This Row],[TS_ID]],J_A_visits_timeSheetEntries!$A:$H,COLUMN(J_A_visits_timeSheetEntries!C:C),0),12,8))-(7/24),"")</f>
        <v/>
      </c>
      <c r="I54" s="38">
        <f t="array" ref="I54">IFERROR(
    MOD(TIMEVALUE(MID(VLOOKUP(Table3[[#This Row],[TS_ID]],J_A_visits_timeSheetEntries!$A:$H,COLUMN(J_A_visits_timeSheetEntries!D:D),0),12,8)) - (7/24), 1),
"")</f>
        <v/>
      </c>
      <c r="J54" s="20">
        <f t="array" ref="J54">IFERROR(IFERROR(VLOOKUP(Table3[[#This Row],[TS_ID]],J_A_visits_timeSheetEntries!$A:$H,COLUMN(J_A_visits_timeSheetEntries!E:E),0),"")/3600,"")</f>
        <v/>
      </c>
      <c r="K54" s="37">
        <f t="array" ref="K54">IFERROR(VLOOKUP(Table3[[#This Row],[TS_ID]],J_A_visits_timeSheetEntries!$A:$H,COLUMN(J_A_visits_timeSheetEntries!$F:$F),FALSE),"")</f>
        <v/>
      </c>
      <c r="L54" s="37">
        <f>IFERROR(Table3[[#This Row],[DURATION]]*Table3[[#This Row],[LABOR_RATE]],"")</f>
        <v/>
      </c>
      <c r="M54" s="30">
        <f t="array" ref="M54">IFERROR(VLOOKUP(Table3[[#This Row],[TS_ID]],J_A_visits_timeSheetEntries!$A:$H,COLUMN(J_A_visits_timeSheetEntries!H:H),0),"")</f>
        <v/>
      </c>
    </row>
    <row r="55">
      <c r="A55" s="30">
        <f>IF(J_A_visits_timeSheetEntries!A55="","",J_A_visits_timeSheetEntries!A55)</f>
        <v/>
      </c>
      <c r="B55" s="30">
        <f t="array" ref="B55">IFERROR(VLOOKUP(Table3[[#This Row],[TS_ID]],J_A_visits_timeSheetEntries!A:I,COLUMN(J_A_visits_timeSheetEntries!I:I),0),"")</f>
        <v/>
      </c>
      <c r="C55" s="30">
        <f t="array" ref="C55">IFERROR(VLOOKUP(Table3[[#This Row],[VISIT_ID]],J_A_visits!$A:$O,COLUMN(J_A_visits!B:B),0),"")</f>
        <v/>
      </c>
      <c r="D55" s="30">
        <f t="array" ref="D55">IFERROR(VLOOKUP(Table3[[#This Row],[VISIT_ID]],J_A_visits!$A:$O,COLUMN(J_A_visits!C:C),0),"")</f>
        <v/>
      </c>
      <c r="E55" s="30">
        <f t="array" ref="E55">IFERROR(VLOOKUP(Table3[[#This Row],[VISIT_ID]],J_A_visits!$A:$O,COLUMN(J_A_visits!D:D),0),"")</f>
        <v/>
      </c>
      <c r="F55" s="6">
        <f t="array" ref="F55">IFERROR(DATEVALUE(LEFT(VLOOKUP(Table3[[#This Row],[VISIT_ID]],J_A_visits!A:O,COLUMN(J_A_visits!E:E),0),10)),"")</f>
        <v/>
      </c>
      <c r="G55" s="30">
        <f t="array" ref="G55">IFERROR(VLOOKUP(Table3[[#This Row],[TS_ID]],J_A_visits_timeSheetEntries!A:H,COLUMN(J_A_visits_timeSheetEntries!B:B),0),"")</f>
        <v/>
      </c>
      <c r="H55" s="38">
        <f t="array" ref="H55">IFERROR(TIMEVALUE(MID(VLOOKUP(Table3[[#This Row],[TS_ID]],J_A_visits_timeSheetEntries!$A:$H,COLUMN(J_A_visits_timeSheetEntries!C:C),0),12,8))-(7/24),"")</f>
        <v/>
      </c>
      <c r="I55" s="38">
        <f t="array" ref="I55">IFERROR(
    MOD(TIMEVALUE(MID(VLOOKUP(Table3[[#This Row],[TS_ID]],J_A_visits_timeSheetEntries!$A:$H,COLUMN(J_A_visits_timeSheetEntries!D:D),0),12,8)) - (7/24), 1),
"")</f>
        <v/>
      </c>
      <c r="J55" s="20">
        <f t="array" ref="J55">IFERROR(IFERROR(VLOOKUP(Table3[[#This Row],[TS_ID]],J_A_visits_timeSheetEntries!$A:$H,COLUMN(J_A_visits_timeSheetEntries!E:E),0),"")/3600,"")</f>
        <v/>
      </c>
      <c r="K55" s="37">
        <f t="array" ref="K55">IFERROR(VLOOKUP(Table3[[#This Row],[TS_ID]],J_A_visits_timeSheetEntries!$A:$H,COLUMN(J_A_visits_timeSheetEntries!$F:$F),FALSE),"")</f>
        <v/>
      </c>
      <c r="L55" s="37">
        <f>IFERROR(Table3[[#This Row],[DURATION]]*Table3[[#This Row],[LABOR_RATE]],"")</f>
        <v/>
      </c>
      <c r="M55" s="30">
        <f t="array" ref="M55">IFERROR(VLOOKUP(Table3[[#This Row],[TS_ID]],J_A_visits_timeSheetEntries!$A:$H,COLUMN(J_A_visits_timeSheetEntries!H:H),0),"")</f>
        <v/>
      </c>
    </row>
    <row r="56">
      <c r="A56" s="30">
        <f>IF(J_A_visits_timeSheetEntries!A56="","",J_A_visits_timeSheetEntries!A56)</f>
        <v/>
      </c>
      <c r="B56" s="30">
        <f t="array" ref="B56">IFERROR(VLOOKUP(Table3[[#This Row],[TS_ID]],J_A_visits_timeSheetEntries!A:I,COLUMN(J_A_visits_timeSheetEntries!I:I),0),"")</f>
        <v/>
      </c>
      <c r="C56" s="30">
        <f t="array" ref="C56">IFERROR(VLOOKUP(Table3[[#This Row],[VISIT_ID]],J_A_visits!$A:$O,COLUMN(J_A_visits!B:B),0),"")</f>
        <v/>
      </c>
      <c r="D56" s="30">
        <f t="array" ref="D56">IFERROR(VLOOKUP(Table3[[#This Row],[VISIT_ID]],J_A_visits!$A:$O,COLUMN(J_A_visits!C:C),0),"")</f>
        <v/>
      </c>
      <c r="E56" s="30">
        <f t="array" ref="E56">IFERROR(VLOOKUP(Table3[[#This Row],[VISIT_ID]],J_A_visits!$A:$O,COLUMN(J_A_visits!D:D),0),"")</f>
        <v/>
      </c>
      <c r="F56" s="6">
        <f t="array" ref="F56">IFERROR(DATEVALUE(LEFT(VLOOKUP(Table3[[#This Row],[VISIT_ID]],J_A_visits!A:O,COLUMN(J_A_visits!E:E),0),10)),"")</f>
        <v/>
      </c>
      <c r="G56" s="30">
        <f t="array" ref="G56">IFERROR(VLOOKUP(Table3[[#This Row],[TS_ID]],J_A_visits_timeSheetEntries!A:H,COLUMN(J_A_visits_timeSheetEntries!B:B),0),"")</f>
        <v/>
      </c>
      <c r="H56" s="38">
        <f t="array" ref="H56">IFERROR(TIMEVALUE(MID(VLOOKUP(Table3[[#This Row],[TS_ID]],J_A_visits_timeSheetEntries!$A:$H,COLUMN(J_A_visits_timeSheetEntries!C:C),0),12,8))-(7/24),"")</f>
        <v/>
      </c>
      <c r="I56" s="38">
        <f t="array" ref="I56">IFERROR(
    MOD(TIMEVALUE(MID(VLOOKUP(Table3[[#This Row],[TS_ID]],J_A_visits_timeSheetEntries!$A:$H,COLUMN(J_A_visits_timeSheetEntries!D:D),0),12,8)) - (7/24), 1),
"")</f>
        <v/>
      </c>
      <c r="J56" s="20">
        <f t="array" ref="J56">IFERROR(IFERROR(VLOOKUP(Table3[[#This Row],[TS_ID]],J_A_visits_timeSheetEntries!$A:$H,COLUMN(J_A_visits_timeSheetEntries!E:E),0),"")/3600,"")</f>
        <v/>
      </c>
      <c r="K56" s="37">
        <f t="array" ref="K56">IFERROR(VLOOKUP(Table3[[#This Row],[TS_ID]],J_A_visits_timeSheetEntries!$A:$H,COLUMN(J_A_visits_timeSheetEntries!$F:$F),FALSE),"")</f>
        <v/>
      </c>
      <c r="L56" s="37">
        <f>IFERROR(Table3[[#This Row],[DURATION]]*Table3[[#This Row],[LABOR_RATE]],"")</f>
        <v/>
      </c>
      <c r="M56" s="30">
        <f t="array" ref="M56">IFERROR(VLOOKUP(Table3[[#This Row],[TS_ID]],J_A_visits_timeSheetEntries!$A:$H,COLUMN(J_A_visits_timeSheetEntries!H:H),0),"")</f>
        <v/>
      </c>
    </row>
    <row r="57">
      <c r="A57" s="30">
        <f>IF(J_A_visits_timeSheetEntries!A57="","",J_A_visits_timeSheetEntries!A57)</f>
        <v/>
      </c>
      <c r="B57" s="30">
        <f t="array" ref="B57">IFERROR(VLOOKUP(Table3[[#This Row],[TS_ID]],J_A_visits_timeSheetEntries!A:I,COLUMN(J_A_visits_timeSheetEntries!I:I),0),"")</f>
        <v/>
      </c>
      <c r="C57" s="30">
        <f t="array" ref="C57">IFERROR(VLOOKUP(Table3[[#This Row],[VISIT_ID]],J_A_visits!$A:$O,COLUMN(J_A_visits!B:B),0),"")</f>
        <v/>
      </c>
      <c r="D57" s="30">
        <f t="array" ref="D57">IFERROR(VLOOKUP(Table3[[#This Row],[VISIT_ID]],J_A_visits!$A:$O,COLUMN(J_A_visits!C:C),0),"")</f>
        <v/>
      </c>
      <c r="E57" s="30">
        <f t="array" ref="E57">IFERROR(VLOOKUP(Table3[[#This Row],[VISIT_ID]],J_A_visits!$A:$O,COLUMN(J_A_visits!D:D),0),"")</f>
        <v/>
      </c>
      <c r="F57" s="6">
        <f t="array" ref="F57">IFERROR(DATEVALUE(LEFT(VLOOKUP(Table3[[#This Row],[VISIT_ID]],J_A_visits!A:O,COLUMN(J_A_visits!E:E),0),10)),"")</f>
        <v/>
      </c>
      <c r="G57" s="30">
        <f t="array" ref="G57">IFERROR(VLOOKUP(Table3[[#This Row],[TS_ID]],J_A_visits_timeSheetEntries!A:H,COLUMN(J_A_visits_timeSheetEntries!B:B),0),"")</f>
        <v/>
      </c>
      <c r="H57" s="38">
        <f t="array" ref="H57">IFERROR(TIMEVALUE(MID(VLOOKUP(Table3[[#This Row],[TS_ID]],J_A_visits_timeSheetEntries!$A:$H,COLUMN(J_A_visits_timeSheetEntries!C:C),0),12,8))-(7/24),"")</f>
        <v/>
      </c>
      <c r="I57" s="38">
        <f t="array" ref="I57">IFERROR(
    MOD(TIMEVALUE(MID(VLOOKUP(Table3[[#This Row],[TS_ID]],J_A_visits_timeSheetEntries!$A:$H,COLUMN(J_A_visits_timeSheetEntries!D:D),0),12,8)) - (7/24), 1),
"")</f>
        <v/>
      </c>
      <c r="J57" s="20">
        <f t="array" ref="J57">IFERROR(IFERROR(VLOOKUP(Table3[[#This Row],[TS_ID]],J_A_visits_timeSheetEntries!$A:$H,COLUMN(J_A_visits_timeSheetEntries!E:E),0),"")/3600,"")</f>
        <v/>
      </c>
      <c r="K57" s="37">
        <f t="array" ref="K57">IFERROR(VLOOKUP(Table3[[#This Row],[TS_ID]],J_A_visits_timeSheetEntries!$A:$H,COLUMN(J_A_visits_timeSheetEntries!$F:$F),FALSE),"")</f>
        <v/>
      </c>
      <c r="L57" s="37">
        <f>IFERROR(Table3[[#This Row],[DURATION]]*Table3[[#This Row],[LABOR_RATE]],"")</f>
        <v/>
      </c>
      <c r="M57" s="30">
        <f t="array" ref="M57">IFERROR(VLOOKUP(Table3[[#This Row],[TS_ID]],J_A_visits_timeSheetEntries!$A:$H,COLUMN(J_A_visits_timeSheetEntries!H:H),0),"")</f>
        <v/>
      </c>
    </row>
    <row r="58">
      <c r="A58" s="30">
        <f>IF(J_A_visits_timeSheetEntries!A58="","",J_A_visits_timeSheetEntries!A58)</f>
        <v/>
      </c>
      <c r="B58" s="30">
        <f t="array" ref="B58">IFERROR(VLOOKUP(Table3[[#This Row],[TS_ID]],J_A_visits_timeSheetEntries!A:I,COLUMN(J_A_visits_timeSheetEntries!I:I),0),"")</f>
        <v/>
      </c>
      <c r="C58" s="30">
        <f t="array" ref="C58">IFERROR(VLOOKUP(Table3[[#This Row],[VISIT_ID]],J_A_visits!$A:$O,COLUMN(J_A_visits!B:B),0),"")</f>
        <v/>
      </c>
      <c r="D58" s="30">
        <f t="array" ref="D58">IFERROR(VLOOKUP(Table3[[#This Row],[VISIT_ID]],J_A_visits!$A:$O,COLUMN(J_A_visits!C:C),0),"")</f>
        <v/>
      </c>
      <c r="E58" s="30">
        <f t="array" ref="E58">IFERROR(VLOOKUP(Table3[[#This Row],[VISIT_ID]],J_A_visits!$A:$O,COLUMN(J_A_visits!D:D),0),"")</f>
        <v/>
      </c>
      <c r="F58" s="6">
        <f t="array" ref="F58">IFERROR(DATEVALUE(LEFT(VLOOKUP(Table3[[#This Row],[VISIT_ID]],J_A_visits!A:O,COLUMN(J_A_visits!E:E),0),10)),"")</f>
        <v/>
      </c>
      <c r="G58" s="30">
        <f t="array" ref="G58">IFERROR(VLOOKUP(Table3[[#This Row],[TS_ID]],J_A_visits_timeSheetEntries!A:H,COLUMN(J_A_visits_timeSheetEntries!B:B),0),"")</f>
        <v/>
      </c>
      <c r="H58" s="38">
        <f t="array" ref="H58">IFERROR(TIMEVALUE(MID(VLOOKUP(Table3[[#This Row],[TS_ID]],J_A_visits_timeSheetEntries!$A:$H,COLUMN(J_A_visits_timeSheetEntries!C:C),0),12,8))-(7/24),"")</f>
        <v/>
      </c>
      <c r="I58" s="38">
        <f t="array" ref="I58">IFERROR(
    MOD(TIMEVALUE(MID(VLOOKUP(Table3[[#This Row],[TS_ID]],J_A_visits_timeSheetEntries!$A:$H,COLUMN(J_A_visits_timeSheetEntries!D:D),0),12,8)) - (7/24), 1),
"")</f>
        <v/>
      </c>
      <c r="J58" s="20">
        <f t="array" ref="J58">IFERROR(IFERROR(VLOOKUP(Table3[[#This Row],[TS_ID]],J_A_visits_timeSheetEntries!$A:$H,COLUMN(J_A_visits_timeSheetEntries!E:E),0),"")/3600,"")</f>
        <v/>
      </c>
      <c r="K58" s="37">
        <f t="array" ref="K58">IFERROR(VLOOKUP(Table3[[#This Row],[TS_ID]],J_A_visits_timeSheetEntries!$A:$H,COLUMN(J_A_visits_timeSheetEntries!$F:$F),FALSE),"")</f>
        <v/>
      </c>
      <c r="L58" s="37">
        <f>IFERROR(Table3[[#This Row],[DURATION]]*Table3[[#This Row],[LABOR_RATE]],"")</f>
        <v/>
      </c>
      <c r="M58" s="30">
        <f t="array" ref="M58">IFERROR(VLOOKUP(Table3[[#This Row],[TS_ID]],J_A_visits_timeSheetEntries!$A:$H,COLUMN(J_A_visits_timeSheetEntries!H:H),0),"")</f>
        <v/>
      </c>
    </row>
    <row r="59">
      <c r="A59" s="30">
        <f>IF(J_A_visits_timeSheetEntries!A59="","",J_A_visits_timeSheetEntries!A59)</f>
        <v/>
      </c>
      <c r="B59" s="30">
        <f t="array" ref="B59">IFERROR(VLOOKUP(Table3[[#This Row],[TS_ID]],J_A_visits_timeSheetEntries!A:I,COLUMN(J_A_visits_timeSheetEntries!I:I),0),"")</f>
        <v/>
      </c>
      <c r="C59" s="30">
        <f t="array" ref="C59">IFERROR(VLOOKUP(Table3[[#This Row],[VISIT_ID]],J_A_visits!$A:$O,COLUMN(J_A_visits!B:B),0),"")</f>
        <v/>
      </c>
      <c r="D59" s="30">
        <f t="array" ref="D59">IFERROR(VLOOKUP(Table3[[#This Row],[VISIT_ID]],J_A_visits!$A:$O,COLUMN(J_A_visits!C:C),0),"")</f>
        <v/>
      </c>
      <c r="E59" s="30">
        <f t="array" ref="E59">IFERROR(VLOOKUP(Table3[[#This Row],[VISIT_ID]],J_A_visits!$A:$O,COLUMN(J_A_visits!D:D),0),"")</f>
        <v/>
      </c>
      <c r="F59" s="6">
        <f t="array" ref="F59">IFERROR(DATEVALUE(LEFT(VLOOKUP(Table3[[#This Row],[VISIT_ID]],J_A_visits!A:O,COLUMN(J_A_visits!E:E),0),10)),"")</f>
        <v/>
      </c>
      <c r="G59" s="30">
        <f t="array" ref="G59">IFERROR(VLOOKUP(Table3[[#This Row],[TS_ID]],J_A_visits_timeSheetEntries!A:H,COLUMN(J_A_visits_timeSheetEntries!B:B),0),"")</f>
        <v/>
      </c>
      <c r="H59" s="38">
        <f t="array" ref="H59">IFERROR(TIMEVALUE(MID(VLOOKUP(Table3[[#This Row],[TS_ID]],J_A_visits_timeSheetEntries!$A:$H,COLUMN(J_A_visits_timeSheetEntries!C:C),0),12,8))-(7/24),"")</f>
        <v/>
      </c>
      <c r="I59" s="38">
        <f t="array" ref="I59">IFERROR(
    MOD(TIMEVALUE(MID(VLOOKUP(Table3[[#This Row],[TS_ID]],J_A_visits_timeSheetEntries!$A:$H,COLUMN(J_A_visits_timeSheetEntries!D:D),0),12,8)) - (7/24), 1),
"")</f>
        <v/>
      </c>
      <c r="J59" s="20">
        <f t="array" ref="J59">IFERROR(IFERROR(VLOOKUP(Table3[[#This Row],[TS_ID]],J_A_visits_timeSheetEntries!$A:$H,COLUMN(J_A_visits_timeSheetEntries!E:E),0),"")/3600,"")</f>
        <v/>
      </c>
      <c r="K59" s="37">
        <f t="array" ref="K59">IFERROR(VLOOKUP(Table3[[#This Row],[TS_ID]],J_A_visits_timeSheetEntries!$A:$H,COLUMN(J_A_visits_timeSheetEntries!$F:$F),FALSE),"")</f>
        <v/>
      </c>
      <c r="L59" s="37">
        <f>IFERROR(Table3[[#This Row],[DURATION]]*Table3[[#This Row],[LABOR_RATE]],"")</f>
        <v/>
      </c>
      <c r="M59" s="30">
        <f t="array" ref="M59">IFERROR(VLOOKUP(Table3[[#This Row],[TS_ID]],J_A_visits_timeSheetEntries!$A:$H,COLUMN(J_A_visits_timeSheetEntries!H:H),0),"")</f>
        <v/>
      </c>
    </row>
    <row r="60">
      <c r="A60" s="30">
        <f>IF(J_A_visits_timeSheetEntries!A60="","",J_A_visits_timeSheetEntries!A60)</f>
        <v/>
      </c>
      <c r="B60" s="30">
        <f t="array" ref="B60">IFERROR(VLOOKUP(Table3[[#This Row],[TS_ID]],J_A_visits_timeSheetEntries!A:I,COLUMN(J_A_visits_timeSheetEntries!I:I),0),"")</f>
        <v/>
      </c>
      <c r="C60" s="30">
        <f t="array" ref="C60">IFERROR(VLOOKUP(Table3[[#This Row],[VISIT_ID]],J_A_visits!$A:$O,COLUMN(J_A_visits!B:B),0),"")</f>
        <v/>
      </c>
      <c r="D60" s="30">
        <f t="array" ref="D60">IFERROR(VLOOKUP(Table3[[#This Row],[VISIT_ID]],J_A_visits!$A:$O,COLUMN(J_A_visits!C:C),0),"")</f>
        <v/>
      </c>
      <c r="E60" s="30">
        <f t="array" ref="E60">IFERROR(VLOOKUP(Table3[[#This Row],[VISIT_ID]],J_A_visits!$A:$O,COLUMN(J_A_visits!D:D),0),"")</f>
        <v/>
      </c>
      <c r="F60" s="6">
        <f t="array" ref="F60">IFERROR(DATEVALUE(LEFT(VLOOKUP(Table3[[#This Row],[VISIT_ID]],J_A_visits!A:O,COLUMN(J_A_visits!E:E),0),10)),"")</f>
        <v/>
      </c>
      <c r="G60" s="30">
        <f t="array" ref="G60">IFERROR(VLOOKUP(Table3[[#This Row],[TS_ID]],J_A_visits_timeSheetEntries!A:H,COLUMN(J_A_visits_timeSheetEntries!B:B),0),"")</f>
        <v/>
      </c>
      <c r="H60" s="38">
        <f t="array" ref="H60">IFERROR(TIMEVALUE(MID(VLOOKUP(Table3[[#This Row],[TS_ID]],J_A_visits_timeSheetEntries!$A:$H,COLUMN(J_A_visits_timeSheetEntries!C:C),0),12,8))-(7/24),"")</f>
        <v/>
      </c>
      <c r="I60" s="38">
        <f t="array" ref="I60">IFERROR(
    MOD(TIMEVALUE(MID(VLOOKUP(Table3[[#This Row],[TS_ID]],J_A_visits_timeSheetEntries!$A:$H,COLUMN(J_A_visits_timeSheetEntries!D:D),0),12,8)) - (7/24), 1),
"")</f>
        <v/>
      </c>
      <c r="J60" s="20">
        <f t="array" ref="J60">IFERROR(IFERROR(VLOOKUP(Table3[[#This Row],[TS_ID]],J_A_visits_timeSheetEntries!$A:$H,COLUMN(J_A_visits_timeSheetEntries!E:E),0),"")/3600,"")</f>
        <v/>
      </c>
      <c r="K60" s="37">
        <f t="array" ref="K60">IFERROR(VLOOKUP(Table3[[#This Row],[TS_ID]],J_A_visits_timeSheetEntries!$A:$H,COLUMN(J_A_visits_timeSheetEntries!$F:$F),FALSE),"")</f>
        <v/>
      </c>
      <c r="L60" s="37">
        <f>IFERROR(Table3[[#This Row],[DURATION]]*Table3[[#This Row],[LABOR_RATE]],"")</f>
        <v/>
      </c>
      <c r="M60" s="30">
        <f t="array" ref="M60">IFERROR(VLOOKUP(Table3[[#This Row],[TS_ID]],J_A_visits_timeSheetEntries!$A:$H,COLUMN(J_A_visits_timeSheetEntries!H:H),0),"")</f>
        <v/>
      </c>
    </row>
    <row r="61">
      <c r="A61" s="30">
        <f>IF(J_A_visits_timeSheetEntries!A61="","",J_A_visits_timeSheetEntries!A61)</f>
        <v/>
      </c>
      <c r="B61" s="30">
        <f t="array" ref="B61">IFERROR(VLOOKUP(Table3[[#This Row],[TS_ID]],J_A_visits_timeSheetEntries!A:I,COLUMN(J_A_visits_timeSheetEntries!I:I),0),"")</f>
        <v/>
      </c>
      <c r="C61" s="30">
        <f t="array" ref="C61">IFERROR(VLOOKUP(Table3[[#This Row],[VISIT_ID]],J_A_visits!$A:$O,COLUMN(J_A_visits!B:B),0),"")</f>
        <v/>
      </c>
      <c r="D61" s="30">
        <f t="array" ref="D61">IFERROR(VLOOKUP(Table3[[#This Row],[VISIT_ID]],J_A_visits!$A:$O,COLUMN(J_A_visits!C:C),0),"")</f>
        <v/>
      </c>
      <c r="E61" s="30">
        <f t="array" ref="E61">IFERROR(VLOOKUP(Table3[[#This Row],[VISIT_ID]],J_A_visits!$A:$O,COLUMN(J_A_visits!D:D),0),"")</f>
        <v/>
      </c>
      <c r="F61" s="6">
        <f t="array" ref="F61">IFERROR(DATEVALUE(LEFT(VLOOKUP(Table3[[#This Row],[VISIT_ID]],J_A_visits!A:O,COLUMN(J_A_visits!E:E),0),10)),"")</f>
        <v/>
      </c>
      <c r="G61" s="30">
        <f t="array" ref="G61">IFERROR(VLOOKUP(Table3[[#This Row],[TS_ID]],J_A_visits_timeSheetEntries!A:H,COLUMN(J_A_visits_timeSheetEntries!B:B),0),"")</f>
        <v/>
      </c>
      <c r="H61" s="38">
        <f t="array" ref="H61">IFERROR(TIMEVALUE(MID(VLOOKUP(Table3[[#This Row],[TS_ID]],J_A_visits_timeSheetEntries!$A:$H,COLUMN(J_A_visits_timeSheetEntries!C:C),0),12,8))-(7/24),"")</f>
        <v/>
      </c>
      <c r="I61" s="38">
        <f t="array" ref="I61">IFERROR(
    MOD(TIMEVALUE(MID(VLOOKUP(Table3[[#This Row],[TS_ID]],J_A_visits_timeSheetEntries!$A:$H,COLUMN(J_A_visits_timeSheetEntries!D:D),0),12,8)) - (7/24), 1),
"")</f>
        <v/>
      </c>
      <c r="J61" s="20">
        <f t="array" ref="J61">IFERROR(IFERROR(VLOOKUP(Table3[[#This Row],[TS_ID]],J_A_visits_timeSheetEntries!$A:$H,COLUMN(J_A_visits_timeSheetEntries!E:E),0),"")/3600,"")</f>
        <v/>
      </c>
      <c r="K61" s="37">
        <f t="array" ref="K61">IFERROR(VLOOKUP(Table3[[#This Row],[TS_ID]],J_A_visits_timeSheetEntries!$A:$H,COLUMN(J_A_visits_timeSheetEntries!$F:$F),FALSE),"")</f>
        <v/>
      </c>
      <c r="L61" s="37">
        <f>IFERROR(Table3[[#This Row],[DURATION]]*Table3[[#This Row],[LABOR_RATE]],"")</f>
        <v/>
      </c>
      <c r="M61" s="30">
        <f t="array" ref="M61">IFERROR(VLOOKUP(Table3[[#This Row],[TS_ID]],J_A_visits_timeSheetEntries!$A:$H,COLUMN(J_A_visits_timeSheetEntries!H:H),0),"")</f>
        <v/>
      </c>
    </row>
    <row r="62">
      <c r="A62" s="30">
        <f>IF(J_A_visits_timeSheetEntries!A62="","",J_A_visits_timeSheetEntries!A62)</f>
        <v/>
      </c>
      <c r="B62" s="30">
        <f t="array" ref="B62">IFERROR(VLOOKUP(Table3[[#This Row],[TS_ID]],J_A_visits_timeSheetEntries!A:I,COLUMN(J_A_visits_timeSheetEntries!I:I),0),"")</f>
        <v/>
      </c>
      <c r="C62" s="30">
        <f t="array" ref="C62">IFERROR(VLOOKUP(Table3[[#This Row],[VISIT_ID]],J_A_visits!$A:$O,COLUMN(J_A_visits!B:B),0),"")</f>
        <v/>
      </c>
      <c r="D62" s="30">
        <f t="array" ref="D62">IFERROR(VLOOKUP(Table3[[#This Row],[VISIT_ID]],J_A_visits!$A:$O,COLUMN(J_A_visits!C:C),0),"")</f>
        <v/>
      </c>
      <c r="E62" s="30">
        <f t="array" ref="E62">IFERROR(VLOOKUP(Table3[[#This Row],[VISIT_ID]],J_A_visits!$A:$O,COLUMN(J_A_visits!D:D),0),"")</f>
        <v/>
      </c>
      <c r="F62" s="6">
        <f t="array" ref="F62">IFERROR(DATEVALUE(LEFT(VLOOKUP(Table3[[#This Row],[VISIT_ID]],J_A_visits!A:O,COLUMN(J_A_visits!E:E),0),10)),"")</f>
        <v/>
      </c>
      <c r="G62" s="30">
        <f t="array" ref="G62">IFERROR(VLOOKUP(Table3[[#This Row],[TS_ID]],J_A_visits_timeSheetEntries!A:H,COLUMN(J_A_visits_timeSheetEntries!B:B),0),"")</f>
        <v/>
      </c>
      <c r="H62" s="38">
        <f t="array" ref="H62">IFERROR(TIMEVALUE(MID(VLOOKUP(Table3[[#This Row],[TS_ID]],J_A_visits_timeSheetEntries!$A:$H,COLUMN(J_A_visits_timeSheetEntries!C:C),0),12,8))-(7/24),"")</f>
        <v/>
      </c>
      <c r="I62" s="38">
        <f t="array" ref="I62">IFERROR(
    MOD(TIMEVALUE(MID(VLOOKUP(Table3[[#This Row],[TS_ID]],J_A_visits_timeSheetEntries!$A:$H,COLUMN(J_A_visits_timeSheetEntries!D:D),0),12,8)) - (7/24), 1),
"")</f>
        <v/>
      </c>
      <c r="J62" s="20">
        <f t="array" ref="J62">IFERROR(IFERROR(VLOOKUP(Table3[[#This Row],[TS_ID]],J_A_visits_timeSheetEntries!$A:$H,COLUMN(J_A_visits_timeSheetEntries!E:E),0),"")/3600,"")</f>
        <v/>
      </c>
      <c r="K62" s="37">
        <f t="array" ref="K62">IFERROR(VLOOKUP(Table3[[#This Row],[TS_ID]],J_A_visits_timeSheetEntries!$A:$H,COLUMN(J_A_visits_timeSheetEntries!$F:$F),FALSE),"")</f>
        <v/>
      </c>
      <c r="L62" s="37">
        <f>IFERROR(Table3[[#This Row],[DURATION]]*Table3[[#This Row],[LABOR_RATE]],"")</f>
        <v/>
      </c>
      <c r="M62" s="30">
        <f t="array" ref="M62">IFERROR(VLOOKUP(Table3[[#This Row],[TS_ID]],J_A_visits_timeSheetEntries!$A:$H,COLUMN(J_A_visits_timeSheetEntries!H:H),0),"")</f>
        <v/>
      </c>
    </row>
    <row r="63">
      <c r="A63" s="30">
        <f>IF(J_A_visits_timeSheetEntries!A63="","",J_A_visits_timeSheetEntries!A63)</f>
        <v/>
      </c>
      <c r="B63" s="30">
        <f t="array" ref="B63">IFERROR(VLOOKUP(Table3[[#This Row],[TS_ID]],J_A_visits_timeSheetEntries!A:I,COLUMN(J_A_visits_timeSheetEntries!I:I),0),"")</f>
        <v/>
      </c>
      <c r="C63" s="30">
        <f t="array" ref="C63">IFERROR(VLOOKUP(Table3[[#This Row],[VISIT_ID]],J_A_visits!$A:$O,COLUMN(J_A_visits!B:B),0),"")</f>
        <v/>
      </c>
      <c r="D63" s="30">
        <f t="array" ref="D63">IFERROR(VLOOKUP(Table3[[#This Row],[VISIT_ID]],J_A_visits!$A:$O,COLUMN(J_A_visits!C:C),0),"")</f>
        <v/>
      </c>
      <c r="E63" s="30">
        <f t="array" ref="E63">IFERROR(VLOOKUP(Table3[[#This Row],[VISIT_ID]],J_A_visits!$A:$O,COLUMN(J_A_visits!D:D),0),"")</f>
        <v/>
      </c>
      <c r="F63" s="6">
        <f t="array" ref="F63">IFERROR(DATEVALUE(LEFT(VLOOKUP(Table3[[#This Row],[VISIT_ID]],J_A_visits!A:O,COLUMN(J_A_visits!E:E),0),10)),"")</f>
        <v/>
      </c>
      <c r="G63" s="30">
        <f t="array" ref="G63">IFERROR(VLOOKUP(Table3[[#This Row],[TS_ID]],J_A_visits_timeSheetEntries!A:H,COLUMN(J_A_visits_timeSheetEntries!B:B),0),"")</f>
        <v/>
      </c>
      <c r="H63" s="38">
        <f t="array" ref="H63">IFERROR(TIMEVALUE(MID(VLOOKUP(Table3[[#This Row],[TS_ID]],J_A_visits_timeSheetEntries!$A:$H,COLUMN(J_A_visits_timeSheetEntries!C:C),0),12,8))-(7/24),"")</f>
        <v/>
      </c>
      <c r="I63" s="38">
        <f t="array" ref="I63">IFERROR(
    MOD(TIMEVALUE(MID(VLOOKUP(Table3[[#This Row],[TS_ID]],J_A_visits_timeSheetEntries!$A:$H,COLUMN(J_A_visits_timeSheetEntries!D:D),0),12,8)) - (7/24), 1),
"")</f>
        <v/>
      </c>
      <c r="J63" s="20">
        <f t="array" ref="J63">IFERROR(IFERROR(VLOOKUP(Table3[[#This Row],[TS_ID]],J_A_visits_timeSheetEntries!$A:$H,COLUMN(J_A_visits_timeSheetEntries!E:E),0),"")/3600,"")</f>
        <v/>
      </c>
      <c r="K63" s="37">
        <f t="array" ref="K63">IFERROR(VLOOKUP(Table3[[#This Row],[TS_ID]],J_A_visits_timeSheetEntries!$A:$H,COLUMN(J_A_visits_timeSheetEntries!$F:$F),FALSE),"")</f>
        <v/>
      </c>
      <c r="L63" s="37">
        <f>IFERROR(Table3[[#This Row],[DURATION]]*Table3[[#This Row],[LABOR_RATE]],"")</f>
        <v/>
      </c>
      <c r="M63" s="30">
        <f t="array" ref="M63">IFERROR(VLOOKUP(Table3[[#This Row],[TS_ID]],J_A_visits_timeSheetEntries!$A:$H,COLUMN(J_A_visits_timeSheetEntries!H:H),0),"")</f>
        <v/>
      </c>
    </row>
    <row r="64">
      <c r="A64" s="30">
        <f>IF(J_A_visits_timeSheetEntries!A64="","",J_A_visits_timeSheetEntries!A64)</f>
        <v/>
      </c>
      <c r="B64" s="30">
        <f t="array" ref="B64">IFERROR(VLOOKUP(Table3[[#This Row],[TS_ID]],J_A_visits_timeSheetEntries!A:I,COLUMN(J_A_visits_timeSheetEntries!I:I),0),"")</f>
        <v/>
      </c>
      <c r="C64" s="30">
        <f t="array" ref="C64">IFERROR(VLOOKUP(Table3[[#This Row],[VISIT_ID]],J_A_visits!$A:$O,COLUMN(J_A_visits!B:B),0),"")</f>
        <v/>
      </c>
      <c r="D64" s="30">
        <f t="array" ref="D64">IFERROR(VLOOKUP(Table3[[#This Row],[VISIT_ID]],J_A_visits!$A:$O,COLUMN(J_A_visits!C:C),0),"")</f>
        <v/>
      </c>
      <c r="E64" s="30">
        <f t="array" ref="E64">IFERROR(VLOOKUP(Table3[[#This Row],[VISIT_ID]],J_A_visits!$A:$O,COLUMN(J_A_visits!D:D),0),"")</f>
        <v/>
      </c>
      <c r="F64" s="6">
        <f t="array" ref="F64">IFERROR(DATEVALUE(LEFT(VLOOKUP(Table3[[#This Row],[VISIT_ID]],J_A_visits!A:O,COLUMN(J_A_visits!E:E),0),10)),"")</f>
        <v/>
      </c>
      <c r="G64" s="30">
        <f t="array" ref="G64">IFERROR(VLOOKUP(Table3[[#This Row],[TS_ID]],J_A_visits_timeSheetEntries!A:H,COLUMN(J_A_visits_timeSheetEntries!B:B),0),"")</f>
        <v/>
      </c>
      <c r="H64" s="38">
        <f t="array" ref="H64">IFERROR(TIMEVALUE(MID(VLOOKUP(Table3[[#This Row],[TS_ID]],J_A_visits_timeSheetEntries!$A:$H,COLUMN(J_A_visits_timeSheetEntries!C:C),0),12,8))-(7/24),"")</f>
        <v/>
      </c>
      <c r="I64" s="38">
        <f t="array" ref="I64">IFERROR(
    MOD(TIMEVALUE(MID(VLOOKUP(Table3[[#This Row],[TS_ID]],J_A_visits_timeSheetEntries!$A:$H,COLUMN(J_A_visits_timeSheetEntries!D:D),0),12,8)) - (7/24), 1),
"")</f>
        <v/>
      </c>
      <c r="J64" s="20">
        <f t="array" ref="J64">IFERROR(IFERROR(VLOOKUP(Table3[[#This Row],[TS_ID]],J_A_visits_timeSheetEntries!$A:$H,COLUMN(J_A_visits_timeSheetEntries!E:E),0),"")/3600,"")</f>
        <v/>
      </c>
      <c r="K64" s="37">
        <f t="array" ref="K64">IFERROR(VLOOKUP(Table3[[#This Row],[TS_ID]],J_A_visits_timeSheetEntries!$A:$H,COLUMN(J_A_visits_timeSheetEntries!$F:$F),FALSE),"")</f>
        <v/>
      </c>
      <c r="L64" s="37">
        <f>IFERROR(Table3[[#This Row],[DURATION]]*Table3[[#This Row],[LABOR_RATE]],"")</f>
        <v/>
      </c>
      <c r="M64" s="30">
        <f t="array" ref="M64">IFERROR(VLOOKUP(Table3[[#This Row],[TS_ID]],J_A_visits_timeSheetEntries!$A:$H,COLUMN(J_A_visits_timeSheetEntries!H:H),0),"")</f>
        <v/>
      </c>
    </row>
    <row r="65">
      <c r="A65" s="30">
        <f>IF(J_A_visits_timeSheetEntries!A65="","",J_A_visits_timeSheetEntries!A65)</f>
        <v/>
      </c>
      <c r="B65" s="30">
        <f t="array" ref="B65">IFERROR(VLOOKUP(Table3[[#This Row],[TS_ID]],J_A_visits_timeSheetEntries!A:I,COLUMN(J_A_visits_timeSheetEntries!I:I),0),"")</f>
        <v/>
      </c>
      <c r="C65" s="30">
        <f t="array" ref="C65">IFERROR(VLOOKUP(Table3[[#This Row],[VISIT_ID]],J_A_visits!$A:$O,COLUMN(J_A_visits!B:B),0),"")</f>
        <v/>
      </c>
      <c r="D65" s="30">
        <f t="array" ref="D65">IFERROR(VLOOKUP(Table3[[#This Row],[VISIT_ID]],J_A_visits!$A:$O,COLUMN(J_A_visits!C:C),0),"")</f>
        <v/>
      </c>
      <c r="E65" s="30">
        <f t="array" ref="E65">IFERROR(VLOOKUP(Table3[[#This Row],[VISIT_ID]],J_A_visits!$A:$O,COLUMN(J_A_visits!D:D),0),"")</f>
        <v/>
      </c>
      <c r="F65" s="6">
        <f t="array" ref="F65">IFERROR(DATEVALUE(LEFT(VLOOKUP(Table3[[#This Row],[VISIT_ID]],J_A_visits!A:O,COLUMN(J_A_visits!E:E),0),10)),"")</f>
        <v/>
      </c>
      <c r="G65" s="30">
        <f t="array" ref="G65">IFERROR(VLOOKUP(Table3[[#This Row],[TS_ID]],J_A_visits_timeSheetEntries!A:H,COLUMN(J_A_visits_timeSheetEntries!B:B),0),"")</f>
        <v/>
      </c>
      <c r="H65" s="38">
        <f t="array" ref="H65">IFERROR(TIMEVALUE(MID(VLOOKUP(Table3[[#This Row],[TS_ID]],J_A_visits_timeSheetEntries!$A:$H,COLUMN(J_A_visits_timeSheetEntries!C:C),0),12,8))-(7/24),"")</f>
        <v/>
      </c>
      <c r="I65" s="38">
        <f t="array" ref="I65">IFERROR(
    MOD(TIMEVALUE(MID(VLOOKUP(Table3[[#This Row],[TS_ID]],J_A_visits_timeSheetEntries!$A:$H,COLUMN(J_A_visits_timeSheetEntries!D:D),0),12,8)) - (7/24), 1),
"")</f>
        <v/>
      </c>
      <c r="J65" s="20">
        <f t="array" ref="J65">IFERROR(IFERROR(VLOOKUP(Table3[[#This Row],[TS_ID]],J_A_visits_timeSheetEntries!$A:$H,COLUMN(J_A_visits_timeSheetEntries!E:E),0),"")/3600,"")</f>
        <v/>
      </c>
      <c r="K65" s="37">
        <f t="array" ref="K65">IFERROR(VLOOKUP(Table3[[#This Row],[TS_ID]],J_A_visits_timeSheetEntries!$A:$H,COLUMN(J_A_visits_timeSheetEntries!$F:$F),FALSE),"")</f>
        <v/>
      </c>
      <c r="L65" s="37">
        <f>IFERROR(Table3[[#This Row],[DURATION]]*Table3[[#This Row],[LABOR_RATE]],"")</f>
        <v/>
      </c>
      <c r="M65" s="30">
        <f t="array" ref="M65">IFERROR(VLOOKUP(Table3[[#This Row],[TS_ID]],J_A_visits_timeSheetEntries!$A:$H,COLUMN(J_A_visits_timeSheetEntries!H:H),0),"")</f>
        <v/>
      </c>
    </row>
    <row r="66">
      <c r="A66" s="30">
        <f>IF(J_A_visits_timeSheetEntries!A66="","",J_A_visits_timeSheetEntries!A66)</f>
        <v/>
      </c>
      <c r="B66" s="30">
        <f t="array" ref="B66">IFERROR(VLOOKUP(Table3[[#This Row],[TS_ID]],J_A_visits_timeSheetEntries!A:I,COLUMN(J_A_visits_timeSheetEntries!I:I),0),"")</f>
        <v/>
      </c>
      <c r="C66" s="30">
        <f t="array" ref="C66">IFERROR(VLOOKUP(Table3[[#This Row],[VISIT_ID]],J_A_visits!$A:$O,COLUMN(J_A_visits!B:B),0),"")</f>
        <v/>
      </c>
      <c r="D66" s="30">
        <f t="array" ref="D66">IFERROR(VLOOKUP(Table3[[#This Row],[VISIT_ID]],J_A_visits!$A:$O,COLUMN(J_A_visits!C:C),0),"")</f>
        <v/>
      </c>
      <c r="E66" s="30">
        <f t="array" ref="E66">IFERROR(VLOOKUP(Table3[[#This Row],[VISIT_ID]],J_A_visits!$A:$O,COLUMN(J_A_visits!D:D),0),"")</f>
        <v/>
      </c>
      <c r="F66" s="6">
        <f t="array" ref="F66">IFERROR(DATEVALUE(LEFT(VLOOKUP(Table3[[#This Row],[VISIT_ID]],J_A_visits!A:O,COLUMN(J_A_visits!E:E),0),10)),"")</f>
        <v/>
      </c>
      <c r="G66" s="30">
        <f t="array" ref="G66">IFERROR(VLOOKUP(Table3[[#This Row],[TS_ID]],J_A_visits_timeSheetEntries!A:H,COLUMN(J_A_visits_timeSheetEntries!B:B),0),"")</f>
        <v/>
      </c>
      <c r="H66" s="38">
        <f t="array" ref="H66">IFERROR(TIMEVALUE(MID(VLOOKUP(Table3[[#This Row],[TS_ID]],J_A_visits_timeSheetEntries!$A:$H,COLUMN(J_A_visits_timeSheetEntries!C:C),0),12,8))-(7/24),"")</f>
        <v/>
      </c>
      <c r="I66" s="38">
        <f t="array" ref="I66">IFERROR(
    MOD(TIMEVALUE(MID(VLOOKUP(Table3[[#This Row],[TS_ID]],J_A_visits_timeSheetEntries!$A:$H,COLUMN(J_A_visits_timeSheetEntries!D:D),0),12,8)) - (7/24), 1),
"")</f>
        <v/>
      </c>
      <c r="J66" s="20">
        <f t="array" ref="J66">IFERROR(IFERROR(VLOOKUP(Table3[[#This Row],[TS_ID]],J_A_visits_timeSheetEntries!$A:$H,COLUMN(J_A_visits_timeSheetEntries!E:E),0),"")/3600,"")</f>
        <v/>
      </c>
      <c r="K66" s="37">
        <f t="array" ref="K66">IFERROR(VLOOKUP(Table3[[#This Row],[TS_ID]],J_A_visits_timeSheetEntries!$A:$H,COLUMN(J_A_visits_timeSheetEntries!$F:$F),FALSE),"")</f>
        <v/>
      </c>
      <c r="L66" s="37">
        <f>IFERROR(Table3[[#This Row],[DURATION]]*Table3[[#This Row],[LABOR_RATE]],"")</f>
        <v/>
      </c>
      <c r="M66" s="30">
        <f t="array" ref="M66">IFERROR(VLOOKUP(Table3[[#This Row],[TS_ID]],J_A_visits_timeSheetEntries!$A:$H,COLUMN(J_A_visits_timeSheetEntries!H:H),0),"")</f>
        <v/>
      </c>
    </row>
    <row r="67">
      <c r="A67" s="30">
        <f>IF(J_A_visits_timeSheetEntries!A67="","",J_A_visits_timeSheetEntries!A67)</f>
        <v/>
      </c>
      <c r="B67" s="30">
        <f t="array" ref="B67">IFERROR(VLOOKUP(Table3[[#This Row],[TS_ID]],J_A_visits_timeSheetEntries!A:I,COLUMN(J_A_visits_timeSheetEntries!I:I),0),"")</f>
        <v/>
      </c>
      <c r="C67" s="30">
        <f t="array" ref="C67">IFERROR(VLOOKUP(Table3[[#This Row],[VISIT_ID]],J_A_visits!$A:$O,COLUMN(J_A_visits!B:B),0),"")</f>
        <v/>
      </c>
      <c r="D67" s="30">
        <f t="array" ref="D67">IFERROR(VLOOKUP(Table3[[#This Row],[VISIT_ID]],J_A_visits!$A:$O,COLUMN(J_A_visits!C:C),0),"")</f>
        <v/>
      </c>
      <c r="E67" s="30">
        <f t="array" ref="E67">IFERROR(VLOOKUP(Table3[[#This Row],[VISIT_ID]],J_A_visits!$A:$O,COLUMN(J_A_visits!D:D),0),"")</f>
        <v/>
      </c>
      <c r="F67" s="6">
        <f t="array" ref="F67">IFERROR(DATEVALUE(LEFT(VLOOKUP(Table3[[#This Row],[VISIT_ID]],J_A_visits!A:O,COLUMN(J_A_visits!E:E),0),10)),"")</f>
        <v/>
      </c>
      <c r="G67" s="30">
        <f t="array" ref="G67">IFERROR(VLOOKUP(Table3[[#This Row],[TS_ID]],J_A_visits_timeSheetEntries!A:H,COLUMN(J_A_visits_timeSheetEntries!B:B),0),"")</f>
        <v/>
      </c>
      <c r="H67" s="38">
        <f t="array" ref="H67">IFERROR(TIMEVALUE(MID(VLOOKUP(Table3[[#This Row],[TS_ID]],J_A_visits_timeSheetEntries!$A:$H,COLUMN(J_A_visits_timeSheetEntries!C:C),0),12,8))-(7/24),"")</f>
        <v/>
      </c>
      <c r="I67" s="38">
        <f t="array" ref="I67">IFERROR(
    MOD(TIMEVALUE(MID(VLOOKUP(Table3[[#This Row],[TS_ID]],J_A_visits_timeSheetEntries!$A:$H,COLUMN(J_A_visits_timeSheetEntries!D:D),0),12,8)) - (7/24), 1),
"")</f>
        <v/>
      </c>
      <c r="J67" s="20">
        <f t="array" ref="J67">IFERROR(IFERROR(VLOOKUP(Table3[[#This Row],[TS_ID]],J_A_visits_timeSheetEntries!$A:$H,COLUMN(J_A_visits_timeSheetEntries!E:E),0),"")/3600,"")</f>
        <v/>
      </c>
      <c r="K67" s="37">
        <f t="array" ref="K67">IFERROR(VLOOKUP(Table3[[#This Row],[TS_ID]],J_A_visits_timeSheetEntries!$A:$H,COLUMN(J_A_visits_timeSheetEntries!$F:$F),FALSE),"")</f>
        <v/>
      </c>
      <c r="L67" s="37">
        <f>IFERROR(Table3[[#This Row],[DURATION]]*Table3[[#This Row],[LABOR_RATE]],"")</f>
        <v/>
      </c>
      <c r="M67" s="30">
        <f t="array" ref="M67">IFERROR(VLOOKUP(Table3[[#This Row],[TS_ID]],J_A_visits_timeSheetEntries!$A:$H,COLUMN(J_A_visits_timeSheetEntries!H:H),0),"")</f>
        <v/>
      </c>
    </row>
    <row r="68">
      <c r="A68" s="30">
        <f>IF(J_A_visits_timeSheetEntries!A68="","",J_A_visits_timeSheetEntries!A68)</f>
        <v/>
      </c>
      <c r="B68" s="30">
        <f t="array" ref="B68">IFERROR(VLOOKUP(Table3[[#This Row],[TS_ID]],J_A_visits_timeSheetEntries!A:I,COLUMN(J_A_visits_timeSheetEntries!I:I),0),"")</f>
        <v/>
      </c>
      <c r="C68" s="30">
        <f t="array" ref="C68">IFERROR(VLOOKUP(Table3[[#This Row],[VISIT_ID]],J_A_visits!$A:$O,COLUMN(J_A_visits!B:B),0),"")</f>
        <v/>
      </c>
      <c r="D68" s="30">
        <f t="array" ref="D68">IFERROR(VLOOKUP(Table3[[#This Row],[VISIT_ID]],J_A_visits!$A:$O,COLUMN(J_A_visits!C:C),0),"")</f>
        <v/>
      </c>
      <c r="E68" s="30">
        <f t="array" ref="E68">IFERROR(VLOOKUP(Table3[[#This Row],[VISIT_ID]],J_A_visits!$A:$O,COLUMN(J_A_visits!D:D),0),"")</f>
        <v/>
      </c>
      <c r="F68" s="6">
        <f t="array" ref="F68">IFERROR(DATEVALUE(LEFT(VLOOKUP(Table3[[#This Row],[VISIT_ID]],J_A_visits!A:O,COLUMN(J_A_visits!E:E),0),10)),"")</f>
        <v/>
      </c>
      <c r="G68" s="30">
        <f t="array" ref="G68">IFERROR(VLOOKUP(Table3[[#This Row],[TS_ID]],J_A_visits_timeSheetEntries!A:H,COLUMN(J_A_visits_timeSheetEntries!B:B),0),"")</f>
        <v/>
      </c>
      <c r="H68" s="38">
        <f t="array" ref="H68">IFERROR(TIMEVALUE(MID(VLOOKUP(Table3[[#This Row],[TS_ID]],J_A_visits_timeSheetEntries!$A:$H,COLUMN(J_A_visits_timeSheetEntries!C:C),0),12,8))-(7/24),"")</f>
        <v/>
      </c>
      <c r="I68" s="38">
        <f t="array" ref="I68">IFERROR(
    MOD(TIMEVALUE(MID(VLOOKUP(Table3[[#This Row],[TS_ID]],J_A_visits_timeSheetEntries!$A:$H,COLUMN(J_A_visits_timeSheetEntries!D:D),0),12,8)) - (7/24), 1),
"")</f>
        <v/>
      </c>
      <c r="J68" s="20">
        <f t="array" ref="J68">IFERROR(IFERROR(VLOOKUP(Table3[[#This Row],[TS_ID]],J_A_visits_timeSheetEntries!$A:$H,COLUMN(J_A_visits_timeSheetEntries!E:E),0),"")/3600,"")</f>
        <v/>
      </c>
      <c r="K68" s="37">
        <f t="array" ref="K68">IFERROR(VLOOKUP(Table3[[#This Row],[TS_ID]],J_A_visits_timeSheetEntries!$A:$H,COLUMN(J_A_visits_timeSheetEntries!$F:$F),FALSE),"")</f>
        <v/>
      </c>
      <c r="L68" s="37">
        <f>IFERROR(Table3[[#This Row],[DURATION]]*Table3[[#This Row],[LABOR_RATE]],"")</f>
        <v/>
      </c>
      <c r="M68" s="30">
        <f t="array" ref="M68">IFERROR(VLOOKUP(Table3[[#This Row],[TS_ID]],J_A_visits_timeSheetEntries!$A:$H,COLUMN(J_A_visits_timeSheetEntries!H:H),0),"")</f>
        <v/>
      </c>
    </row>
    <row r="69">
      <c r="A69" s="30">
        <f>IF(J_A_visits_timeSheetEntries!A69="","",J_A_visits_timeSheetEntries!A69)</f>
        <v/>
      </c>
      <c r="B69" s="30">
        <f t="array" ref="B69">IFERROR(VLOOKUP(Table3[[#This Row],[TS_ID]],J_A_visits_timeSheetEntries!A:I,COLUMN(J_A_visits_timeSheetEntries!I:I),0),"")</f>
        <v/>
      </c>
      <c r="C69" s="30">
        <f t="array" ref="C69">IFERROR(VLOOKUP(Table3[[#This Row],[VISIT_ID]],J_A_visits!$A:$O,COLUMN(J_A_visits!B:B),0),"")</f>
        <v/>
      </c>
      <c r="D69" s="30">
        <f t="array" ref="D69">IFERROR(VLOOKUP(Table3[[#This Row],[VISIT_ID]],J_A_visits!$A:$O,COLUMN(J_A_visits!C:C),0),"")</f>
        <v/>
      </c>
      <c r="E69" s="30">
        <f t="array" ref="E69">IFERROR(VLOOKUP(Table3[[#This Row],[VISIT_ID]],J_A_visits!$A:$O,COLUMN(J_A_visits!D:D),0),"")</f>
        <v/>
      </c>
      <c r="F69" s="6">
        <f t="array" ref="F69">IFERROR(DATEVALUE(LEFT(VLOOKUP(Table3[[#This Row],[VISIT_ID]],J_A_visits!A:O,COLUMN(J_A_visits!E:E),0),10)),"")</f>
        <v/>
      </c>
      <c r="G69" s="30">
        <f t="array" ref="G69">IFERROR(VLOOKUP(Table3[[#This Row],[TS_ID]],J_A_visits_timeSheetEntries!A:H,COLUMN(J_A_visits_timeSheetEntries!B:B),0),"")</f>
        <v/>
      </c>
      <c r="H69" s="38">
        <f t="array" ref="H69">IFERROR(TIMEVALUE(MID(VLOOKUP(Table3[[#This Row],[TS_ID]],J_A_visits_timeSheetEntries!$A:$H,COLUMN(J_A_visits_timeSheetEntries!C:C),0),12,8))-(7/24),"")</f>
        <v/>
      </c>
      <c r="I69" s="38">
        <f t="array" ref="I69">IFERROR(
    MOD(TIMEVALUE(MID(VLOOKUP(Table3[[#This Row],[TS_ID]],J_A_visits_timeSheetEntries!$A:$H,COLUMN(J_A_visits_timeSheetEntries!D:D),0),12,8)) - (7/24), 1),
"")</f>
        <v/>
      </c>
      <c r="J69" s="20">
        <f t="array" ref="J69">IFERROR(IFERROR(VLOOKUP(Table3[[#This Row],[TS_ID]],J_A_visits_timeSheetEntries!$A:$H,COLUMN(J_A_visits_timeSheetEntries!E:E),0),"")/3600,"")</f>
        <v/>
      </c>
      <c r="K69" s="37">
        <f t="array" ref="K69">IFERROR(VLOOKUP(Table3[[#This Row],[TS_ID]],J_A_visits_timeSheetEntries!$A:$H,COLUMN(J_A_visits_timeSheetEntries!$F:$F),FALSE),"")</f>
        <v/>
      </c>
      <c r="L69" s="37">
        <f>IFERROR(Table3[[#This Row],[DURATION]]*Table3[[#This Row],[LABOR_RATE]],"")</f>
        <v/>
      </c>
      <c r="M69" s="30">
        <f t="array" ref="M69">IFERROR(VLOOKUP(Table3[[#This Row],[TS_ID]],J_A_visits_timeSheetEntries!$A:$H,COLUMN(J_A_visits_timeSheetEntries!H:H),0),"")</f>
        <v/>
      </c>
    </row>
    <row r="70">
      <c r="A70" s="30">
        <f>IF(J_A_visits_timeSheetEntries!A70="","",J_A_visits_timeSheetEntries!A70)</f>
        <v/>
      </c>
      <c r="B70" s="30">
        <f t="array" ref="B70">IFERROR(VLOOKUP(Table3[[#This Row],[TS_ID]],J_A_visits_timeSheetEntries!A:I,COLUMN(J_A_visits_timeSheetEntries!I:I),0),"")</f>
        <v/>
      </c>
      <c r="C70" s="30">
        <f t="array" ref="C70">IFERROR(VLOOKUP(Table3[[#This Row],[VISIT_ID]],J_A_visits!$A:$O,COLUMN(J_A_visits!B:B),0),"")</f>
        <v/>
      </c>
      <c r="D70" s="30">
        <f t="array" ref="D70">IFERROR(VLOOKUP(Table3[[#This Row],[VISIT_ID]],J_A_visits!$A:$O,COLUMN(J_A_visits!C:C),0),"")</f>
        <v/>
      </c>
      <c r="E70" s="30">
        <f t="array" ref="E70">IFERROR(VLOOKUP(Table3[[#This Row],[VISIT_ID]],J_A_visits!$A:$O,COLUMN(J_A_visits!D:D),0),"")</f>
        <v/>
      </c>
      <c r="F70" s="6">
        <f t="array" ref="F70">IFERROR(DATEVALUE(LEFT(VLOOKUP(Table3[[#This Row],[VISIT_ID]],J_A_visits!A:O,COLUMN(J_A_visits!E:E),0),10)),"")</f>
        <v/>
      </c>
      <c r="G70" s="30">
        <f t="array" ref="G70">IFERROR(VLOOKUP(Table3[[#This Row],[TS_ID]],J_A_visits_timeSheetEntries!A:H,COLUMN(J_A_visits_timeSheetEntries!B:B),0),"")</f>
        <v/>
      </c>
      <c r="H70" s="38">
        <f t="array" ref="H70">IFERROR(TIMEVALUE(MID(VLOOKUP(Table3[[#This Row],[TS_ID]],J_A_visits_timeSheetEntries!$A:$H,COLUMN(J_A_visits_timeSheetEntries!C:C),0),12,8))-(7/24),"")</f>
        <v/>
      </c>
      <c r="I70" s="38">
        <f t="array" ref="I70">IFERROR(
    MOD(TIMEVALUE(MID(VLOOKUP(Table3[[#This Row],[TS_ID]],J_A_visits_timeSheetEntries!$A:$H,COLUMN(J_A_visits_timeSheetEntries!D:D),0),12,8)) - (7/24), 1),
"")</f>
        <v/>
      </c>
      <c r="J70" s="20">
        <f t="array" ref="J70">IFERROR(IFERROR(VLOOKUP(Table3[[#This Row],[TS_ID]],J_A_visits_timeSheetEntries!$A:$H,COLUMN(J_A_visits_timeSheetEntries!E:E),0),"")/3600,"")</f>
        <v/>
      </c>
      <c r="K70" s="37">
        <f t="array" ref="K70">IFERROR(VLOOKUP(Table3[[#This Row],[TS_ID]],J_A_visits_timeSheetEntries!$A:$H,COLUMN(J_A_visits_timeSheetEntries!$F:$F),FALSE),"")</f>
        <v/>
      </c>
      <c r="L70" s="37">
        <f>IFERROR(Table3[[#This Row],[DURATION]]*Table3[[#This Row],[LABOR_RATE]],"")</f>
        <v/>
      </c>
      <c r="M70" s="30">
        <f t="array" ref="M70">IFERROR(VLOOKUP(Table3[[#This Row],[TS_ID]],J_A_visits_timeSheetEntries!$A:$H,COLUMN(J_A_visits_timeSheetEntries!H:H),0),"")</f>
        <v/>
      </c>
    </row>
    <row r="71">
      <c r="A71" s="30">
        <f>IF(J_A_visits_timeSheetEntries!A71="","",J_A_visits_timeSheetEntries!A71)</f>
        <v/>
      </c>
      <c r="B71" s="30">
        <f t="array" ref="B71">IFERROR(VLOOKUP(Table3[[#This Row],[TS_ID]],J_A_visits_timeSheetEntries!A:I,COLUMN(J_A_visits_timeSheetEntries!I:I),0),"")</f>
        <v/>
      </c>
      <c r="C71" s="30">
        <f t="array" ref="C71">IFERROR(VLOOKUP(Table3[[#This Row],[VISIT_ID]],J_A_visits!$A:$O,COLUMN(J_A_visits!B:B),0),"")</f>
        <v/>
      </c>
      <c r="D71" s="30">
        <f t="array" ref="D71">IFERROR(VLOOKUP(Table3[[#This Row],[VISIT_ID]],J_A_visits!$A:$O,COLUMN(J_A_visits!C:C),0),"")</f>
        <v/>
      </c>
      <c r="E71" s="30">
        <f t="array" ref="E71">IFERROR(VLOOKUP(Table3[[#This Row],[VISIT_ID]],J_A_visits!$A:$O,COLUMN(J_A_visits!D:D),0),"")</f>
        <v/>
      </c>
      <c r="F71" s="6">
        <f t="array" ref="F71">IFERROR(DATEVALUE(LEFT(VLOOKUP(Table3[[#This Row],[VISIT_ID]],J_A_visits!A:O,COLUMN(J_A_visits!E:E),0),10)),"")</f>
        <v/>
      </c>
      <c r="G71" s="30">
        <f t="array" ref="G71">IFERROR(VLOOKUP(Table3[[#This Row],[TS_ID]],J_A_visits_timeSheetEntries!A:H,COLUMN(J_A_visits_timeSheetEntries!B:B),0),"")</f>
        <v/>
      </c>
      <c r="H71" s="38">
        <f t="array" ref="H71">IFERROR(TIMEVALUE(MID(VLOOKUP(Table3[[#This Row],[TS_ID]],J_A_visits_timeSheetEntries!$A:$H,COLUMN(J_A_visits_timeSheetEntries!C:C),0),12,8))-(7/24),"")</f>
        <v/>
      </c>
      <c r="I71" s="38">
        <f t="array" ref="I71">IFERROR(
    MOD(TIMEVALUE(MID(VLOOKUP(Table3[[#This Row],[TS_ID]],J_A_visits_timeSheetEntries!$A:$H,COLUMN(J_A_visits_timeSheetEntries!D:D),0),12,8)) - (7/24), 1),
"")</f>
        <v/>
      </c>
      <c r="J71" s="20">
        <f t="array" ref="J71">IFERROR(IFERROR(VLOOKUP(Table3[[#This Row],[TS_ID]],J_A_visits_timeSheetEntries!$A:$H,COLUMN(J_A_visits_timeSheetEntries!E:E),0),"")/3600,"")</f>
        <v/>
      </c>
      <c r="K71" s="37">
        <f t="array" ref="K71">IFERROR(VLOOKUP(Table3[[#This Row],[TS_ID]],J_A_visits_timeSheetEntries!$A:$H,COLUMN(J_A_visits_timeSheetEntries!$F:$F),FALSE),"")</f>
        <v/>
      </c>
      <c r="L71" s="37">
        <f>IFERROR(Table3[[#This Row],[DURATION]]*Table3[[#This Row],[LABOR_RATE]],"")</f>
        <v/>
      </c>
      <c r="M71" s="30">
        <f t="array" ref="M71">IFERROR(VLOOKUP(Table3[[#This Row],[TS_ID]],J_A_visits_timeSheetEntries!$A:$H,COLUMN(J_A_visits_timeSheetEntries!H:H),0),"")</f>
        <v/>
      </c>
    </row>
    <row r="72">
      <c r="A72" s="30">
        <f>IF(J_A_visits_timeSheetEntries!A72="","",J_A_visits_timeSheetEntries!A72)</f>
        <v/>
      </c>
      <c r="B72" s="30">
        <f t="array" ref="B72">IFERROR(VLOOKUP(Table3[[#This Row],[TS_ID]],J_A_visits_timeSheetEntries!A:I,COLUMN(J_A_visits_timeSheetEntries!I:I),0),"")</f>
        <v/>
      </c>
      <c r="C72" s="30">
        <f t="array" ref="C72">IFERROR(VLOOKUP(Table3[[#This Row],[VISIT_ID]],J_A_visits!$A:$O,COLUMN(J_A_visits!B:B),0),"")</f>
        <v/>
      </c>
      <c r="D72" s="30">
        <f t="array" ref="D72">IFERROR(VLOOKUP(Table3[[#This Row],[VISIT_ID]],J_A_visits!$A:$O,COLUMN(J_A_visits!C:C),0),"")</f>
        <v/>
      </c>
      <c r="E72" s="30">
        <f t="array" ref="E72">IFERROR(VLOOKUP(Table3[[#This Row],[VISIT_ID]],J_A_visits!$A:$O,COLUMN(J_A_visits!D:D),0),"")</f>
        <v/>
      </c>
      <c r="F72" s="6">
        <f t="array" ref="F72">IFERROR(DATEVALUE(LEFT(VLOOKUP(Table3[[#This Row],[VISIT_ID]],J_A_visits!A:O,COLUMN(J_A_visits!E:E),0),10)),"")</f>
        <v/>
      </c>
      <c r="G72" s="30">
        <f t="array" ref="G72">IFERROR(VLOOKUP(Table3[[#This Row],[TS_ID]],J_A_visits_timeSheetEntries!A:H,COLUMN(J_A_visits_timeSheetEntries!B:B),0),"")</f>
        <v/>
      </c>
      <c r="H72" s="38">
        <f t="array" ref="H72">IFERROR(TIMEVALUE(MID(VLOOKUP(Table3[[#This Row],[TS_ID]],J_A_visits_timeSheetEntries!$A:$H,COLUMN(J_A_visits_timeSheetEntries!C:C),0),12,8))-(7/24),"")</f>
        <v/>
      </c>
      <c r="I72" s="38">
        <f t="array" ref="I72">IFERROR(
    MOD(TIMEVALUE(MID(VLOOKUP(Table3[[#This Row],[TS_ID]],J_A_visits_timeSheetEntries!$A:$H,COLUMN(J_A_visits_timeSheetEntries!D:D),0),12,8)) - (7/24), 1),
"")</f>
        <v/>
      </c>
      <c r="J72" s="20">
        <f t="array" ref="J72">IFERROR(IFERROR(VLOOKUP(Table3[[#This Row],[TS_ID]],J_A_visits_timeSheetEntries!$A:$H,COLUMN(J_A_visits_timeSheetEntries!E:E),0),"")/3600,"")</f>
        <v/>
      </c>
      <c r="K72" s="37">
        <f t="array" ref="K72">IFERROR(VLOOKUP(Table3[[#This Row],[TS_ID]],J_A_visits_timeSheetEntries!$A:$H,COLUMN(J_A_visits_timeSheetEntries!$F:$F),FALSE),"")</f>
        <v/>
      </c>
      <c r="L72" s="37">
        <f>IFERROR(Table3[[#This Row],[DURATION]]*Table3[[#This Row],[LABOR_RATE]],"")</f>
        <v/>
      </c>
      <c r="M72" s="30">
        <f t="array" ref="M72">IFERROR(VLOOKUP(Table3[[#This Row],[TS_ID]],J_A_visits_timeSheetEntries!$A:$H,COLUMN(J_A_visits_timeSheetEntries!H:H),0),"")</f>
        <v/>
      </c>
    </row>
    <row r="73">
      <c r="A73" s="30">
        <f>IF(J_A_visits_timeSheetEntries!A73="","",J_A_visits_timeSheetEntries!A73)</f>
        <v/>
      </c>
      <c r="B73" s="30">
        <f t="array" ref="B73">IFERROR(VLOOKUP(Table3[[#This Row],[TS_ID]],J_A_visits_timeSheetEntries!A:I,COLUMN(J_A_visits_timeSheetEntries!I:I),0),"")</f>
        <v/>
      </c>
      <c r="C73" s="30">
        <f t="array" ref="C73">IFERROR(VLOOKUP(Table3[[#This Row],[VISIT_ID]],J_A_visits!$A:$O,COLUMN(J_A_visits!B:B),0),"")</f>
        <v/>
      </c>
      <c r="D73" s="30">
        <f t="array" ref="D73">IFERROR(VLOOKUP(Table3[[#This Row],[VISIT_ID]],J_A_visits!$A:$O,COLUMN(J_A_visits!C:C),0),"")</f>
        <v/>
      </c>
      <c r="E73" s="30">
        <f t="array" ref="E73">IFERROR(VLOOKUP(Table3[[#This Row],[VISIT_ID]],J_A_visits!$A:$O,COLUMN(J_A_visits!D:D),0),"")</f>
        <v/>
      </c>
      <c r="F73" s="6">
        <f t="array" ref="F73">IFERROR(DATEVALUE(LEFT(VLOOKUP(Table3[[#This Row],[VISIT_ID]],J_A_visits!A:O,COLUMN(J_A_visits!E:E),0),10)),"")</f>
        <v/>
      </c>
      <c r="G73" s="30">
        <f t="array" ref="G73">IFERROR(VLOOKUP(Table3[[#This Row],[TS_ID]],J_A_visits_timeSheetEntries!A:H,COLUMN(J_A_visits_timeSheetEntries!B:B),0),"")</f>
        <v/>
      </c>
      <c r="H73" s="38">
        <f t="array" ref="H73">IFERROR(TIMEVALUE(MID(VLOOKUP(Table3[[#This Row],[TS_ID]],J_A_visits_timeSheetEntries!$A:$H,COLUMN(J_A_visits_timeSheetEntries!C:C),0),12,8))-(7/24),"")</f>
        <v/>
      </c>
      <c r="I73" s="38">
        <f t="array" ref="I73">IFERROR(
    MOD(TIMEVALUE(MID(VLOOKUP(Table3[[#This Row],[TS_ID]],J_A_visits_timeSheetEntries!$A:$H,COLUMN(J_A_visits_timeSheetEntries!D:D),0),12,8)) - (7/24), 1),
"")</f>
        <v/>
      </c>
      <c r="J73" s="20">
        <f t="array" ref="J73">IFERROR(IFERROR(VLOOKUP(Table3[[#This Row],[TS_ID]],J_A_visits_timeSheetEntries!$A:$H,COLUMN(J_A_visits_timeSheetEntries!E:E),0),"")/3600,"")</f>
        <v/>
      </c>
      <c r="K73" s="37">
        <f t="array" ref="K73">IFERROR(VLOOKUP(Table3[[#This Row],[TS_ID]],J_A_visits_timeSheetEntries!$A:$H,COLUMN(J_A_visits_timeSheetEntries!$F:$F),FALSE),"")</f>
        <v/>
      </c>
      <c r="L73" s="37">
        <f>IFERROR(Table3[[#This Row],[DURATION]]*Table3[[#This Row],[LABOR_RATE]],"")</f>
        <v/>
      </c>
      <c r="M73" s="30">
        <f t="array" ref="M73">IFERROR(VLOOKUP(Table3[[#This Row],[TS_ID]],J_A_visits_timeSheetEntries!$A:$H,COLUMN(J_A_visits_timeSheetEntries!H:H),0),"")</f>
        <v/>
      </c>
    </row>
    <row r="74">
      <c r="A74" s="30">
        <f>IF(J_A_visits_timeSheetEntries!A74="","",J_A_visits_timeSheetEntries!A74)</f>
        <v/>
      </c>
      <c r="B74" s="30">
        <f t="array" ref="B74">IFERROR(VLOOKUP(Table3[[#This Row],[TS_ID]],J_A_visits_timeSheetEntries!A:I,COLUMN(J_A_visits_timeSheetEntries!I:I),0),"")</f>
        <v/>
      </c>
      <c r="C74" s="30">
        <f t="array" ref="C74">IFERROR(VLOOKUP(Table3[[#This Row],[VISIT_ID]],J_A_visits!$A:$O,COLUMN(J_A_visits!B:B),0),"")</f>
        <v/>
      </c>
      <c r="D74" s="30">
        <f t="array" ref="D74">IFERROR(VLOOKUP(Table3[[#This Row],[VISIT_ID]],J_A_visits!$A:$O,COLUMN(J_A_visits!C:C),0),"")</f>
        <v/>
      </c>
      <c r="E74" s="30">
        <f t="array" ref="E74">IFERROR(VLOOKUP(Table3[[#This Row],[VISIT_ID]],J_A_visits!$A:$O,COLUMN(J_A_visits!D:D),0),"")</f>
        <v/>
      </c>
      <c r="F74" s="6">
        <f t="array" ref="F74">IFERROR(DATEVALUE(LEFT(VLOOKUP(Table3[[#This Row],[VISIT_ID]],J_A_visits!A:O,COLUMN(J_A_visits!E:E),0),10)),"")</f>
        <v/>
      </c>
      <c r="G74" s="30">
        <f t="array" ref="G74">IFERROR(VLOOKUP(Table3[[#This Row],[TS_ID]],J_A_visits_timeSheetEntries!A:H,COLUMN(J_A_visits_timeSheetEntries!B:B),0),"")</f>
        <v/>
      </c>
      <c r="H74" s="38">
        <f t="array" ref="H74">IFERROR(TIMEVALUE(MID(VLOOKUP(Table3[[#This Row],[TS_ID]],J_A_visits_timeSheetEntries!$A:$H,COLUMN(J_A_visits_timeSheetEntries!C:C),0),12,8))-(7/24),"")</f>
        <v/>
      </c>
      <c r="I74" s="38">
        <f t="array" ref="I74">IFERROR(
    MOD(TIMEVALUE(MID(VLOOKUP(Table3[[#This Row],[TS_ID]],J_A_visits_timeSheetEntries!$A:$H,COLUMN(J_A_visits_timeSheetEntries!D:D),0),12,8)) - (7/24), 1),
"")</f>
        <v/>
      </c>
      <c r="J74" s="20">
        <f t="array" ref="J74">IFERROR(IFERROR(VLOOKUP(Table3[[#This Row],[TS_ID]],J_A_visits_timeSheetEntries!$A:$H,COLUMN(J_A_visits_timeSheetEntries!E:E),0),"")/3600,"")</f>
        <v/>
      </c>
      <c r="K74" s="37">
        <f t="array" ref="K74">IFERROR(VLOOKUP(Table3[[#This Row],[TS_ID]],J_A_visits_timeSheetEntries!$A:$H,COLUMN(J_A_visits_timeSheetEntries!$F:$F),FALSE),"")</f>
        <v/>
      </c>
      <c r="L74" s="37">
        <f>IFERROR(Table3[[#This Row],[DURATION]]*Table3[[#This Row],[LABOR_RATE]],"")</f>
        <v/>
      </c>
      <c r="M74" s="30">
        <f t="array" ref="M74">IFERROR(VLOOKUP(Table3[[#This Row],[TS_ID]],J_A_visits_timeSheetEntries!$A:$H,COLUMN(J_A_visits_timeSheetEntries!H:H),0),"")</f>
        <v/>
      </c>
    </row>
    <row r="75">
      <c r="A75" s="30">
        <f>IF(J_A_visits_timeSheetEntries!A75="","",J_A_visits_timeSheetEntries!A75)</f>
        <v/>
      </c>
      <c r="B75" s="30">
        <f t="array" ref="B75">IFERROR(VLOOKUP(Table3[[#This Row],[TS_ID]],J_A_visits_timeSheetEntries!A:I,COLUMN(J_A_visits_timeSheetEntries!I:I),0),"")</f>
        <v/>
      </c>
      <c r="C75" s="30">
        <f t="array" ref="C75">IFERROR(VLOOKUP(Table3[[#This Row],[VISIT_ID]],J_A_visits!$A:$O,COLUMN(J_A_visits!B:B),0),"")</f>
        <v/>
      </c>
      <c r="D75" s="30">
        <f t="array" ref="D75">IFERROR(VLOOKUP(Table3[[#This Row],[VISIT_ID]],J_A_visits!$A:$O,COLUMN(J_A_visits!C:C),0),"")</f>
        <v/>
      </c>
      <c r="E75" s="30">
        <f t="array" ref="E75">IFERROR(VLOOKUP(Table3[[#This Row],[VISIT_ID]],J_A_visits!$A:$O,COLUMN(J_A_visits!D:D),0),"")</f>
        <v/>
      </c>
      <c r="F75" s="6">
        <f t="array" ref="F75">IFERROR(DATEVALUE(LEFT(VLOOKUP(Table3[[#This Row],[VISIT_ID]],J_A_visits!A:O,COLUMN(J_A_visits!E:E),0),10)),"")</f>
        <v/>
      </c>
      <c r="G75" s="30">
        <f t="array" ref="G75">IFERROR(VLOOKUP(Table3[[#This Row],[TS_ID]],J_A_visits_timeSheetEntries!A:H,COLUMN(J_A_visits_timeSheetEntries!B:B),0),"")</f>
        <v/>
      </c>
      <c r="H75" s="38">
        <f t="array" ref="H75">IFERROR(TIMEVALUE(MID(VLOOKUP(Table3[[#This Row],[TS_ID]],J_A_visits_timeSheetEntries!$A:$H,COLUMN(J_A_visits_timeSheetEntries!C:C),0),12,8))-(7/24),"")</f>
        <v/>
      </c>
      <c r="I75" s="38">
        <f t="array" ref="I75">IFERROR(
    MOD(TIMEVALUE(MID(VLOOKUP(Table3[[#This Row],[TS_ID]],J_A_visits_timeSheetEntries!$A:$H,COLUMN(J_A_visits_timeSheetEntries!D:D),0),12,8)) - (7/24), 1),
"")</f>
        <v/>
      </c>
      <c r="J75" s="20">
        <f t="array" ref="J75">IFERROR(IFERROR(VLOOKUP(Table3[[#This Row],[TS_ID]],J_A_visits_timeSheetEntries!$A:$H,COLUMN(J_A_visits_timeSheetEntries!E:E),0),"")/3600,"")</f>
        <v/>
      </c>
      <c r="K75" s="37">
        <f t="array" ref="K75">IFERROR(VLOOKUP(Table3[[#This Row],[TS_ID]],J_A_visits_timeSheetEntries!$A:$H,COLUMN(J_A_visits_timeSheetEntries!$F:$F),FALSE),"")</f>
        <v/>
      </c>
      <c r="L75" s="37">
        <f>IFERROR(Table3[[#This Row],[DURATION]]*Table3[[#This Row],[LABOR_RATE]],"")</f>
        <v/>
      </c>
      <c r="M75" s="30">
        <f t="array" ref="M75">IFERROR(VLOOKUP(Table3[[#This Row],[TS_ID]],J_A_visits_timeSheetEntries!$A:$H,COLUMN(J_A_visits_timeSheetEntries!H:H),0),"")</f>
        <v/>
      </c>
    </row>
    <row r="76">
      <c r="A76" s="30">
        <f>IF(J_A_visits_timeSheetEntries!A76="","",J_A_visits_timeSheetEntries!A76)</f>
        <v/>
      </c>
      <c r="B76" s="30">
        <f t="array" ref="B76">IFERROR(VLOOKUP(Table3[[#This Row],[TS_ID]],J_A_visits_timeSheetEntries!A:I,COLUMN(J_A_visits_timeSheetEntries!I:I),0),"")</f>
        <v/>
      </c>
      <c r="C76" s="30">
        <f t="array" ref="C76">IFERROR(VLOOKUP(Table3[[#This Row],[VISIT_ID]],J_A_visits!$A:$O,COLUMN(J_A_visits!B:B),0),"")</f>
        <v/>
      </c>
      <c r="D76" s="30">
        <f t="array" ref="D76">IFERROR(VLOOKUP(Table3[[#This Row],[VISIT_ID]],J_A_visits!$A:$O,COLUMN(J_A_visits!C:C),0),"")</f>
        <v/>
      </c>
      <c r="E76" s="30">
        <f t="array" ref="E76">IFERROR(VLOOKUP(Table3[[#This Row],[VISIT_ID]],J_A_visits!$A:$O,COLUMN(J_A_visits!D:D),0),"")</f>
        <v/>
      </c>
      <c r="F76" s="6">
        <f t="array" ref="F76">IFERROR(DATEVALUE(LEFT(VLOOKUP(Table3[[#This Row],[VISIT_ID]],J_A_visits!A:O,COLUMN(J_A_visits!E:E),0),10)),"")</f>
        <v/>
      </c>
      <c r="G76" s="30">
        <f t="array" ref="G76">IFERROR(VLOOKUP(Table3[[#This Row],[TS_ID]],J_A_visits_timeSheetEntries!A:H,COLUMN(J_A_visits_timeSheetEntries!B:B),0),"")</f>
        <v/>
      </c>
      <c r="H76" s="38">
        <f t="array" ref="H76">IFERROR(TIMEVALUE(MID(VLOOKUP(Table3[[#This Row],[TS_ID]],J_A_visits_timeSheetEntries!$A:$H,COLUMN(J_A_visits_timeSheetEntries!C:C),0),12,8))-(7/24),"")</f>
        <v/>
      </c>
      <c r="I76" s="38">
        <f t="array" ref="I76">IFERROR(
    MOD(TIMEVALUE(MID(VLOOKUP(Table3[[#This Row],[TS_ID]],J_A_visits_timeSheetEntries!$A:$H,COLUMN(J_A_visits_timeSheetEntries!D:D),0),12,8)) - (7/24), 1),
"")</f>
        <v/>
      </c>
      <c r="J76" s="20">
        <f t="array" ref="J76">IFERROR(IFERROR(VLOOKUP(Table3[[#This Row],[TS_ID]],J_A_visits_timeSheetEntries!$A:$H,COLUMN(J_A_visits_timeSheetEntries!E:E),0),"")/3600,"")</f>
        <v/>
      </c>
      <c r="K76" s="37">
        <f t="array" ref="K76">IFERROR(VLOOKUP(Table3[[#This Row],[TS_ID]],J_A_visits_timeSheetEntries!$A:$H,COLUMN(J_A_visits_timeSheetEntries!$F:$F),FALSE),"")</f>
        <v/>
      </c>
      <c r="L76" s="37">
        <f>IFERROR(Table3[[#This Row],[DURATION]]*Table3[[#This Row],[LABOR_RATE]],"")</f>
        <v/>
      </c>
      <c r="M76" s="30">
        <f t="array" ref="M76">IFERROR(VLOOKUP(Table3[[#This Row],[TS_ID]],J_A_visits_timeSheetEntries!$A:$H,COLUMN(J_A_visits_timeSheetEntries!H:H),0),"")</f>
        <v/>
      </c>
    </row>
    <row r="77">
      <c r="A77" s="30">
        <f>IF(J_A_visits_timeSheetEntries!A77="","",J_A_visits_timeSheetEntries!A77)</f>
        <v/>
      </c>
      <c r="B77" s="30">
        <f t="array" ref="B77">IFERROR(VLOOKUP(Table3[[#This Row],[TS_ID]],J_A_visits_timeSheetEntries!A:I,COLUMN(J_A_visits_timeSheetEntries!I:I),0),"")</f>
        <v/>
      </c>
      <c r="C77" s="30">
        <f t="array" ref="C77">IFERROR(VLOOKUP(Table3[[#This Row],[VISIT_ID]],J_A_visits!$A:$O,COLUMN(J_A_visits!B:B),0),"")</f>
        <v/>
      </c>
      <c r="D77" s="30">
        <f t="array" ref="D77">IFERROR(VLOOKUP(Table3[[#This Row],[VISIT_ID]],J_A_visits!$A:$O,COLUMN(J_A_visits!C:C),0),"")</f>
        <v/>
      </c>
      <c r="E77" s="30">
        <f t="array" ref="E77">IFERROR(VLOOKUP(Table3[[#This Row],[VISIT_ID]],J_A_visits!$A:$O,COLUMN(J_A_visits!D:D),0),"")</f>
        <v/>
      </c>
      <c r="F77" s="6">
        <f t="array" ref="F77">IFERROR(DATEVALUE(LEFT(VLOOKUP(Table3[[#This Row],[VISIT_ID]],J_A_visits!A:O,COLUMN(J_A_visits!E:E),0),10)),"")</f>
        <v/>
      </c>
      <c r="G77" s="30">
        <f t="array" ref="G77">IFERROR(VLOOKUP(Table3[[#This Row],[TS_ID]],J_A_visits_timeSheetEntries!A:H,COLUMN(J_A_visits_timeSheetEntries!B:B),0),"")</f>
        <v/>
      </c>
      <c r="H77" s="38">
        <f t="array" ref="H77">IFERROR(TIMEVALUE(MID(VLOOKUP(Table3[[#This Row],[TS_ID]],J_A_visits_timeSheetEntries!$A:$H,COLUMN(J_A_visits_timeSheetEntries!C:C),0),12,8))-(7/24),"")</f>
        <v/>
      </c>
      <c r="I77" s="38">
        <f t="array" ref="I77">IFERROR(
    MOD(TIMEVALUE(MID(VLOOKUP(Table3[[#This Row],[TS_ID]],J_A_visits_timeSheetEntries!$A:$H,COLUMN(J_A_visits_timeSheetEntries!D:D),0),12,8)) - (7/24), 1),
"")</f>
        <v/>
      </c>
      <c r="J77" s="20">
        <f t="array" ref="J77">IFERROR(IFERROR(VLOOKUP(Table3[[#This Row],[TS_ID]],J_A_visits_timeSheetEntries!$A:$H,COLUMN(J_A_visits_timeSheetEntries!E:E),0),"")/3600,"")</f>
        <v/>
      </c>
      <c r="K77" s="37">
        <f t="array" ref="K77">IFERROR(VLOOKUP(Table3[[#This Row],[TS_ID]],J_A_visits_timeSheetEntries!$A:$H,COLUMN(J_A_visits_timeSheetEntries!$F:$F),FALSE),"")</f>
        <v/>
      </c>
      <c r="L77" s="37">
        <f>IFERROR(Table3[[#This Row],[DURATION]]*Table3[[#This Row],[LABOR_RATE]],"")</f>
        <v/>
      </c>
      <c r="M77" s="30">
        <f t="array" ref="M77">IFERROR(VLOOKUP(Table3[[#This Row],[TS_ID]],J_A_visits_timeSheetEntries!$A:$H,COLUMN(J_A_visits_timeSheetEntries!H:H),0),"")</f>
        <v/>
      </c>
    </row>
    <row r="78">
      <c r="A78" s="30">
        <f>IF(J_A_visits_timeSheetEntries!A78="","",J_A_visits_timeSheetEntries!A78)</f>
        <v/>
      </c>
      <c r="B78" s="30">
        <f t="array" ref="B78">IFERROR(VLOOKUP(Table3[[#This Row],[TS_ID]],J_A_visits_timeSheetEntries!A:I,COLUMN(J_A_visits_timeSheetEntries!I:I),0),"")</f>
        <v/>
      </c>
      <c r="C78" s="30">
        <f t="array" ref="C78">IFERROR(VLOOKUP(Table3[[#This Row],[VISIT_ID]],J_A_visits!$A:$O,COLUMN(J_A_visits!B:B),0),"")</f>
        <v/>
      </c>
      <c r="D78" s="30">
        <f t="array" ref="D78">IFERROR(VLOOKUP(Table3[[#This Row],[VISIT_ID]],J_A_visits!$A:$O,COLUMN(J_A_visits!C:C),0),"")</f>
        <v/>
      </c>
      <c r="E78" s="30">
        <f t="array" ref="E78">IFERROR(VLOOKUP(Table3[[#This Row],[VISIT_ID]],J_A_visits!$A:$O,COLUMN(J_A_visits!D:D),0),"")</f>
        <v/>
      </c>
      <c r="F78" s="6">
        <f t="array" ref="F78">IFERROR(DATEVALUE(LEFT(VLOOKUP(Table3[[#This Row],[VISIT_ID]],J_A_visits!A:O,COLUMN(J_A_visits!E:E),0),10)),"")</f>
        <v/>
      </c>
      <c r="G78" s="30">
        <f t="array" ref="G78">IFERROR(VLOOKUP(Table3[[#This Row],[TS_ID]],J_A_visits_timeSheetEntries!A:H,COLUMN(J_A_visits_timeSheetEntries!B:B),0),"")</f>
        <v/>
      </c>
      <c r="H78" s="38">
        <f t="array" ref="H78">IFERROR(TIMEVALUE(MID(VLOOKUP(Table3[[#This Row],[TS_ID]],J_A_visits_timeSheetEntries!$A:$H,COLUMN(J_A_visits_timeSheetEntries!C:C),0),12,8))-(7/24),"")</f>
        <v/>
      </c>
      <c r="I78" s="38">
        <f t="array" ref="I78">IFERROR(
    MOD(TIMEVALUE(MID(VLOOKUP(Table3[[#This Row],[TS_ID]],J_A_visits_timeSheetEntries!$A:$H,COLUMN(J_A_visits_timeSheetEntries!D:D),0),12,8)) - (7/24), 1),
"")</f>
        <v/>
      </c>
      <c r="J78" s="20">
        <f t="array" ref="J78">IFERROR(IFERROR(VLOOKUP(Table3[[#This Row],[TS_ID]],J_A_visits_timeSheetEntries!$A:$H,COLUMN(J_A_visits_timeSheetEntries!E:E),0),"")/3600,"")</f>
        <v/>
      </c>
      <c r="K78" s="37">
        <f t="array" ref="K78">IFERROR(VLOOKUP(Table3[[#This Row],[TS_ID]],J_A_visits_timeSheetEntries!$A:$H,COLUMN(J_A_visits_timeSheetEntries!$F:$F),FALSE),"")</f>
        <v/>
      </c>
      <c r="L78" s="37">
        <f>IFERROR(Table3[[#This Row],[DURATION]]*Table3[[#This Row],[LABOR_RATE]],"")</f>
        <v/>
      </c>
      <c r="M78" s="30">
        <f t="array" ref="M78">IFERROR(VLOOKUP(Table3[[#This Row],[TS_ID]],J_A_visits_timeSheetEntries!$A:$H,COLUMN(J_A_visits_timeSheetEntries!H:H),0),"")</f>
        <v/>
      </c>
    </row>
    <row r="79">
      <c r="A79" s="30">
        <f>IF(J_A_visits_timeSheetEntries!A79="","",J_A_visits_timeSheetEntries!A79)</f>
        <v/>
      </c>
      <c r="B79" s="30">
        <f t="array" ref="B79">IFERROR(VLOOKUP(Table3[[#This Row],[TS_ID]],J_A_visits_timeSheetEntries!A:I,COLUMN(J_A_visits_timeSheetEntries!I:I),0),"")</f>
        <v/>
      </c>
      <c r="C79" s="30">
        <f t="array" ref="C79">IFERROR(VLOOKUP(Table3[[#This Row],[VISIT_ID]],J_A_visits!$A:$O,COLUMN(J_A_visits!B:B),0),"")</f>
        <v/>
      </c>
      <c r="D79" s="30">
        <f t="array" ref="D79">IFERROR(VLOOKUP(Table3[[#This Row],[VISIT_ID]],J_A_visits!$A:$O,COLUMN(J_A_visits!C:C),0),"")</f>
        <v/>
      </c>
      <c r="E79" s="30">
        <f t="array" ref="E79">IFERROR(VLOOKUP(Table3[[#This Row],[VISIT_ID]],J_A_visits!$A:$O,COLUMN(J_A_visits!D:D),0),"")</f>
        <v/>
      </c>
      <c r="F79" s="6">
        <f t="array" ref="F79">IFERROR(DATEVALUE(LEFT(VLOOKUP(Table3[[#This Row],[VISIT_ID]],J_A_visits!A:O,COLUMN(J_A_visits!E:E),0),10)),"")</f>
        <v/>
      </c>
      <c r="G79" s="30">
        <f t="array" ref="G79">IFERROR(VLOOKUP(Table3[[#This Row],[TS_ID]],J_A_visits_timeSheetEntries!A:H,COLUMN(J_A_visits_timeSheetEntries!B:B),0),"")</f>
        <v/>
      </c>
      <c r="H79" s="38">
        <f t="array" ref="H79">IFERROR(TIMEVALUE(MID(VLOOKUP(Table3[[#This Row],[TS_ID]],J_A_visits_timeSheetEntries!$A:$H,COLUMN(J_A_visits_timeSheetEntries!C:C),0),12,8))-(7/24),"")</f>
        <v/>
      </c>
      <c r="I79" s="38">
        <f t="array" ref="I79">IFERROR(
    MOD(TIMEVALUE(MID(VLOOKUP(Table3[[#This Row],[TS_ID]],J_A_visits_timeSheetEntries!$A:$H,COLUMN(J_A_visits_timeSheetEntries!D:D),0),12,8)) - (7/24), 1),
"")</f>
        <v/>
      </c>
      <c r="J79" s="20">
        <f t="array" ref="J79">IFERROR(IFERROR(VLOOKUP(Table3[[#This Row],[TS_ID]],J_A_visits_timeSheetEntries!$A:$H,COLUMN(J_A_visits_timeSheetEntries!E:E),0),"")/3600,"")</f>
        <v/>
      </c>
      <c r="K79" s="37">
        <f t="array" ref="K79">IFERROR(VLOOKUP(Table3[[#This Row],[TS_ID]],J_A_visits_timeSheetEntries!$A:$H,COLUMN(J_A_visits_timeSheetEntries!$F:$F),FALSE),"")</f>
        <v/>
      </c>
      <c r="L79" s="37">
        <f>IFERROR(Table3[[#This Row],[DURATION]]*Table3[[#This Row],[LABOR_RATE]],"")</f>
        <v/>
      </c>
      <c r="M79" s="30">
        <f t="array" ref="M79">IFERROR(VLOOKUP(Table3[[#This Row],[TS_ID]],J_A_visits_timeSheetEntries!$A:$H,COLUMN(J_A_visits_timeSheetEntries!H:H),0),"")</f>
        <v/>
      </c>
    </row>
    <row r="80">
      <c r="A80" s="30">
        <f>IF(J_A_visits_timeSheetEntries!A80="","",J_A_visits_timeSheetEntries!A80)</f>
        <v/>
      </c>
      <c r="B80" s="30">
        <f t="array" ref="B80">IFERROR(VLOOKUP(Table3[[#This Row],[TS_ID]],J_A_visits_timeSheetEntries!A:I,COLUMN(J_A_visits_timeSheetEntries!I:I),0),"")</f>
        <v/>
      </c>
      <c r="C80" s="30">
        <f t="array" ref="C80">IFERROR(VLOOKUP(Table3[[#This Row],[VISIT_ID]],J_A_visits!$A:$O,COLUMN(J_A_visits!B:B),0),"")</f>
        <v/>
      </c>
      <c r="D80" s="30">
        <f t="array" ref="D80">IFERROR(VLOOKUP(Table3[[#This Row],[VISIT_ID]],J_A_visits!$A:$O,COLUMN(J_A_visits!C:C),0),"")</f>
        <v/>
      </c>
      <c r="E80" s="30">
        <f t="array" ref="E80">IFERROR(VLOOKUP(Table3[[#This Row],[VISIT_ID]],J_A_visits!$A:$O,COLUMN(J_A_visits!D:D),0),"")</f>
        <v/>
      </c>
      <c r="F80" s="6">
        <f t="array" ref="F80">IFERROR(DATEVALUE(LEFT(VLOOKUP(Table3[[#This Row],[VISIT_ID]],J_A_visits!A:O,COLUMN(J_A_visits!E:E),0),10)),"")</f>
        <v/>
      </c>
      <c r="G80" s="30">
        <f t="array" ref="G80">IFERROR(VLOOKUP(Table3[[#This Row],[TS_ID]],J_A_visits_timeSheetEntries!A:H,COLUMN(J_A_visits_timeSheetEntries!B:B),0),"")</f>
        <v/>
      </c>
      <c r="H80" s="38">
        <f t="array" ref="H80">IFERROR(TIMEVALUE(MID(VLOOKUP(Table3[[#This Row],[TS_ID]],J_A_visits_timeSheetEntries!$A:$H,COLUMN(J_A_visits_timeSheetEntries!C:C),0),12,8))-(7/24),"")</f>
        <v/>
      </c>
      <c r="I80" s="38">
        <f t="array" ref="I80">IFERROR(
    MOD(TIMEVALUE(MID(VLOOKUP(Table3[[#This Row],[TS_ID]],J_A_visits_timeSheetEntries!$A:$H,COLUMN(J_A_visits_timeSheetEntries!D:D),0),12,8)) - (7/24), 1),
"")</f>
        <v/>
      </c>
      <c r="J80" s="20">
        <f t="array" ref="J80">IFERROR(IFERROR(VLOOKUP(Table3[[#This Row],[TS_ID]],J_A_visits_timeSheetEntries!$A:$H,COLUMN(J_A_visits_timeSheetEntries!E:E),0),"")/3600,"")</f>
        <v/>
      </c>
      <c r="K80" s="37">
        <f t="array" ref="K80">IFERROR(VLOOKUP(Table3[[#This Row],[TS_ID]],J_A_visits_timeSheetEntries!$A:$H,COLUMN(J_A_visits_timeSheetEntries!$F:$F),FALSE),"")</f>
        <v/>
      </c>
      <c r="L80" s="37">
        <f>IFERROR(Table3[[#This Row],[DURATION]]*Table3[[#This Row],[LABOR_RATE]],"")</f>
        <v/>
      </c>
      <c r="M80" s="30">
        <f t="array" ref="M80">IFERROR(VLOOKUP(Table3[[#This Row],[TS_ID]],J_A_visits_timeSheetEntries!$A:$H,COLUMN(J_A_visits_timeSheetEntries!H:H),0),"")</f>
        <v/>
      </c>
    </row>
    <row r="81">
      <c r="A81" s="30">
        <f>IF(J_A_visits_timeSheetEntries!A81="","",J_A_visits_timeSheetEntries!A81)</f>
        <v/>
      </c>
      <c r="B81" s="30">
        <f t="array" ref="B81">IFERROR(VLOOKUP(Table3[[#This Row],[TS_ID]],J_A_visits_timeSheetEntries!A:I,COLUMN(J_A_visits_timeSheetEntries!I:I),0),"")</f>
        <v/>
      </c>
      <c r="C81" s="30">
        <f t="array" ref="C81">IFERROR(VLOOKUP(Table3[[#This Row],[VISIT_ID]],J_A_visits!$A:$O,COLUMN(J_A_visits!B:B),0),"")</f>
        <v/>
      </c>
      <c r="D81" s="30">
        <f t="array" ref="D81">IFERROR(VLOOKUP(Table3[[#This Row],[VISIT_ID]],J_A_visits!$A:$O,COLUMN(J_A_visits!C:C),0),"")</f>
        <v/>
      </c>
      <c r="E81" s="30">
        <f t="array" ref="E81">IFERROR(VLOOKUP(Table3[[#This Row],[VISIT_ID]],J_A_visits!$A:$O,COLUMN(J_A_visits!D:D),0),"")</f>
        <v/>
      </c>
      <c r="F81" s="6">
        <f t="array" ref="F81">IFERROR(DATEVALUE(LEFT(VLOOKUP(Table3[[#This Row],[VISIT_ID]],J_A_visits!A:O,COLUMN(J_A_visits!E:E),0),10)),"")</f>
        <v/>
      </c>
      <c r="G81" s="30">
        <f t="array" ref="G81">IFERROR(VLOOKUP(Table3[[#This Row],[TS_ID]],J_A_visits_timeSheetEntries!A:H,COLUMN(J_A_visits_timeSheetEntries!B:B),0),"")</f>
        <v/>
      </c>
      <c r="H81" s="38">
        <f t="array" ref="H81">IFERROR(TIMEVALUE(MID(VLOOKUP(Table3[[#This Row],[TS_ID]],J_A_visits_timeSheetEntries!$A:$H,COLUMN(J_A_visits_timeSheetEntries!C:C),0),12,8))-(7/24),"")</f>
        <v/>
      </c>
      <c r="I81" s="38">
        <f t="array" ref="I81">IFERROR(
    MOD(TIMEVALUE(MID(VLOOKUP(Table3[[#This Row],[TS_ID]],J_A_visits_timeSheetEntries!$A:$H,COLUMN(J_A_visits_timeSheetEntries!D:D),0),12,8)) - (7/24), 1),
"")</f>
        <v/>
      </c>
      <c r="J81" s="20">
        <f t="array" ref="J81">IFERROR(IFERROR(VLOOKUP(Table3[[#This Row],[TS_ID]],J_A_visits_timeSheetEntries!$A:$H,COLUMN(J_A_visits_timeSheetEntries!E:E),0),"")/3600,"")</f>
        <v/>
      </c>
      <c r="K81" s="37">
        <f t="array" ref="K81">IFERROR(VLOOKUP(Table3[[#This Row],[TS_ID]],J_A_visits_timeSheetEntries!$A:$H,COLUMN(J_A_visits_timeSheetEntries!$F:$F),FALSE),"")</f>
        <v/>
      </c>
      <c r="L81" s="37">
        <f>IFERROR(Table3[[#This Row],[DURATION]]*Table3[[#This Row],[LABOR_RATE]],"")</f>
        <v/>
      </c>
      <c r="M81" s="30">
        <f t="array" ref="M81">IFERROR(VLOOKUP(Table3[[#This Row],[TS_ID]],J_A_visits_timeSheetEntries!$A:$H,COLUMN(J_A_visits_timeSheetEntries!H:H),0),"")</f>
        <v/>
      </c>
    </row>
    <row r="82">
      <c r="A82" s="30">
        <f>IF(J_A_visits_timeSheetEntries!A82="","",J_A_visits_timeSheetEntries!A82)</f>
        <v/>
      </c>
      <c r="B82" s="30">
        <f t="array" ref="B82">IFERROR(VLOOKUP(Table3[[#This Row],[TS_ID]],J_A_visits_timeSheetEntries!A:I,COLUMN(J_A_visits_timeSheetEntries!I:I),0),"")</f>
        <v/>
      </c>
      <c r="C82" s="30">
        <f t="array" ref="C82">IFERROR(VLOOKUP(Table3[[#This Row],[VISIT_ID]],J_A_visits!$A:$O,COLUMN(J_A_visits!B:B),0),"")</f>
        <v/>
      </c>
      <c r="D82" s="30">
        <f t="array" ref="D82">IFERROR(VLOOKUP(Table3[[#This Row],[VISIT_ID]],J_A_visits!$A:$O,COLUMN(J_A_visits!C:C),0),"")</f>
        <v/>
      </c>
      <c r="E82" s="30">
        <f t="array" ref="E82">IFERROR(VLOOKUP(Table3[[#This Row],[VISIT_ID]],J_A_visits!$A:$O,COLUMN(J_A_visits!D:D),0),"")</f>
        <v/>
      </c>
      <c r="F82" s="6">
        <f t="array" ref="F82">IFERROR(DATEVALUE(LEFT(VLOOKUP(Table3[[#This Row],[VISIT_ID]],J_A_visits!A:O,COLUMN(J_A_visits!E:E),0),10)),"")</f>
        <v/>
      </c>
      <c r="G82" s="30">
        <f t="array" ref="G82">IFERROR(VLOOKUP(Table3[[#This Row],[TS_ID]],J_A_visits_timeSheetEntries!A:H,COLUMN(J_A_visits_timeSheetEntries!B:B),0),"")</f>
        <v/>
      </c>
      <c r="H82" s="38">
        <f t="array" ref="H82">IFERROR(TIMEVALUE(MID(VLOOKUP(Table3[[#This Row],[TS_ID]],J_A_visits_timeSheetEntries!$A:$H,COLUMN(J_A_visits_timeSheetEntries!C:C),0),12,8))-(7/24),"")</f>
        <v/>
      </c>
      <c r="I82" s="38">
        <f t="array" ref="I82">IFERROR(
    MOD(TIMEVALUE(MID(VLOOKUP(Table3[[#This Row],[TS_ID]],J_A_visits_timeSheetEntries!$A:$H,COLUMN(J_A_visits_timeSheetEntries!D:D),0),12,8)) - (7/24), 1),
"")</f>
        <v/>
      </c>
      <c r="J82" s="20">
        <f t="array" ref="J82">IFERROR(IFERROR(VLOOKUP(Table3[[#This Row],[TS_ID]],J_A_visits_timeSheetEntries!$A:$H,COLUMN(J_A_visits_timeSheetEntries!E:E),0),"")/3600,"")</f>
        <v/>
      </c>
      <c r="K82" s="37">
        <f t="array" ref="K82">IFERROR(VLOOKUP(Table3[[#This Row],[TS_ID]],J_A_visits_timeSheetEntries!$A:$H,COLUMN(J_A_visits_timeSheetEntries!$F:$F),FALSE),"")</f>
        <v/>
      </c>
      <c r="L82" s="37">
        <f>IFERROR(Table3[[#This Row],[DURATION]]*Table3[[#This Row],[LABOR_RATE]],"")</f>
        <v/>
      </c>
      <c r="M82" s="30">
        <f t="array" ref="M82">IFERROR(VLOOKUP(Table3[[#This Row],[TS_ID]],J_A_visits_timeSheetEntries!$A:$H,COLUMN(J_A_visits_timeSheetEntries!H:H),0),"")</f>
        <v/>
      </c>
    </row>
    <row r="83">
      <c r="A83" s="30">
        <f>IF(J_A_visits_timeSheetEntries!A83="","",J_A_visits_timeSheetEntries!A83)</f>
        <v/>
      </c>
      <c r="B83" s="30">
        <f t="array" ref="B83">IFERROR(VLOOKUP(Table3[[#This Row],[TS_ID]],J_A_visits_timeSheetEntries!A:I,COLUMN(J_A_visits_timeSheetEntries!I:I),0),"")</f>
        <v/>
      </c>
      <c r="C83" s="30">
        <f t="array" ref="C83">IFERROR(VLOOKUP(Table3[[#This Row],[VISIT_ID]],J_A_visits!$A:$O,COLUMN(J_A_visits!B:B),0),"")</f>
        <v/>
      </c>
      <c r="D83" s="30">
        <f t="array" ref="D83">IFERROR(VLOOKUP(Table3[[#This Row],[VISIT_ID]],J_A_visits!$A:$O,COLUMN(J_A_visits!C:C),0),"")</f>
        <v/>
      </c>
      <c r="E83" s="30">
        <f t="array" ref="E83">IFERROR(VLOOKUP(Table3[[#This Row],[VISIT_ID]],J_A_visits!$A:$O,COLUMN(J_A_visits!D:D),0),"")</f>
        <v/>
      </c>
      <c r="F83" s="6">
        <f t="array" ref="F83">IFERROR(DATEVALUE(LEFT(VLOOKUP(Table3[[#This Row],[VISIT_ID]],J_A_visits!A:O,COLUMN(J_A_visits!E:E),0),10)),"")</f>
        <v/>
      </c>
      <c r="G83" s="30">
        <f t="array" ref="G83">IFERROR(VLOOKUP(Table3[[#This Row],[TS_ID]],J_A_visits_timeSheetEntries!A:H,COLUMN(J_A_visits_timeSheetEntries!B:B),0),"")</f>
        <v/>
      </c>
      <c r="H83" s="38">
        <f t="array" ref="H83">IFERROR(TIMEVALUE(MID(VLOOKUP(Table3[[#This Row],[TS_ID]],J_A_visits_timeSheetEntries!$A:$H,COLUMN(J_A_visits_timeSheetEntries!C:C),0),12,8))-(7/24),"")</f>
        <v/>
      </c>
      <c r="I83" s="38">
        <f t="array" ref="I83">IFERROR(
    MOD(TIMEVALUE(MID(VLOOKUP(Table3[[#This Row],[TS_ID]],J_A_visits_timeSheetEntries!$A:$H,COLUMN(J_A_visits_timeSheetEntries!D:D),0),12,8)) - (7/24), 1),
"")</f>
        <v/>
      </c>
      <c r="J83" s="20">
        <f t="array" ref="J83">IFERROR(IFERROR(VLOOKUP(Table3[[#This Row],[TS_ID]],J_A_visits_timeSheetEntries!$A:$H,COLUMN(J_A_visits_timeSheetEntries!E:E),0),"")/3600,"")</f>
        <v/>
      </c>
      <c r="K83" s="37">
        <f t="array" ref="K83">IFERROR(VLOOKUP(Table3[[#This Row],[TS_ID]],J_A_visits_timeSheetEntries!$A:$H,COLUMN(J_A_visits_timeSheetEntries!$F:$F),FALSE),"")</f>
        <v/>
      </c>
      <c r="L83" s="37">
        <f>IFERROR(Table3[[#This Row],[DURATION]]*Table3[[#This Row],[LABOR_RATE]],"")</f>
        <v/>
      </c>
      <c r="M83" s="30">
        <f t="array" ref="M83">IFERROR(VLOOKUP(Table3[[#This Row],[TS_ID]],J_A_visits_timeSheetEntries!$A:$H,COLUMN(J_A_visits_timeSheetEntries!H:H),0),"")</f>
        <v/>
      </c>
    </row>
    <row r="84">
      <c r="A84" s="30">
        <f>IF(J_A_visits_timeSheetEntries!A84="","",J_A_visits_timeSheetEntries!A84)</f>
        <v/>
      </c>
      <c r="B84" s="30">
        <f t="array" ref="B84">IFERROR(VLOOKUP(Table3[[#This Row],[TS_ID]],J_A_visits_timeSheetEntries!A:I,COLUMN(J_A_visits_timeSheetEntries!I:I),0),"")</f>
        <v/>
      </c>
      <c r="C84" s="30">
        <f t="array" ref="C84">IFERROR(VLOOKUP(Table3[[#This Row],[VISIT_ID]],J_A_visits!$A:$O,COLUMN(J_A_visits!B:B),0),"")</f>
        <v/>
      </c>
      <c r="D84" s="30">
        <f t="array" ref="D84">IFERROR(VLOOKUP(Table3[[#This Row],[VISIT_ID]],J_A_visits!$A:$O,COLUMN(J_A_visits!C:C),0),"")</f>
        <v/>
      </c>
      <c r="E84" s="30">
        <f t="array" ref="E84">IFERROR(VLOOKUP(Table3[[#This Row],[VISIT_ID]],J_A_visits!$A:$O,COLUMN(J_A_visits!D:D),0),"")</f>
        <v/>
      </c>
      <c r="F84" s="6">
        <f t="array" ref="F84">IFERROR(DATEVALUE(LEFT(VLOOKUP(Table3[[#This Row],[VISIT_ID]],J_A_visits!A:O,COLUMN(J_A_visits!E:E),0),10)),"")</f>
        <v/>
      </c>
      <c r="G84" s="30">
        <f t="array" ref="G84">IFERROR(VLOOKUP(Table3[[#This Row],[TS_ID]],J_A_visits_timeSheetEntries!A:H,COLUMN(J_A_visits_timeSheetEntries!B:B),0),"")</f>
        <v/>
      </c>
      <c r="H84" s="38">
        <f t="array" ref="H84">IFERROR(TIMEVALUE(MID(VLOOKUP(Table3[[#This Row],[TS_ID]],J_A_visits_timeSheetEntries!$A:$H,COLUMN(J_A_visits_timeSheetEntries!C:C),0),12,8))-(7/24),"")</f>
        <v/>
      </c>
      <c r="I84" s="38">
        <f t="array" ref="I84">IFERROR(
    MOD(TIMEVALUE(MID(VLOOKUP(Table3[[#This Row],[TS_ID]],J_A_visits_timeSheetEntries!$A:$H,COLUMN(J_A_visits_timeSheetEntries!D:D),0),12,8)) - (7/24), 1),
"")</f>
        <v/>
      </c>
      <c r="J84" s="20">
        <f t="array" ref="J84">IFERROR(IFERROR(VLOOKUP(Table3[[#This Row],[TS_ID]],J_A_visits_timeSheetEntries!$A:$H,COLUMN(J_A_visits_timeSheetEntries!E:E),0),"")/3600,"")</f>
        <v/>
      </c>
      <c r="K84" s="37">
        <f t="array" ref="K84">IFERROR(VLOOKUP(Table3[[#This Row],[TS_ID]],J_A_visits_timeSheetEntries!$A:$H,COLUMN(J_A_visits_timeSheetEntries!$F:$F),FALSE),"")</f>
        <v/>
      </c>
      <c r="L84" s="37">
        <f>IFERROR(Table3[[#This Row],[DURATION]]*Table3[[#This Row],[LABOR_RATE]],"")</f>
        <v/>
      </c>
      <c r="M84" s="30">
        <f t="array" ref="M84">IFERROR(VLOOKUP(Table3[[#This Row],[TS_ID]],J_A_visits_timeSheetEntries!$A:$H,COLUMN(J_A_visits_timeSheetEntries!H:H),0),"")</f>
        <v/>
      </c>
    </row>
    <row r="85">
      <c r="A85" s="30">
        <f>IF(J_A_visits_timeSheetEntries!A85="","",J_A_visits_timeSheetEntries!A85)</f>
        <v/>
      </c>
      <c r="B85" s="30">
        <f t="array" ref="B85">IFERROR(VLOOKUP(Table3[[#This Row],[TS_ID]],J_A_visits_timeSheetEntries!A:I,COLUMN(J_A_visits_timeSheetEntries!I:I),0),"")</f>
        <v/>
      </c>
      <c r="C85" s="30">
        <f t="array" ref="C85">IFERROR(VLOOKUP(Table3[[#This Row],[VISIT_ID]],J_A_visits!$A:$O,COLUMN(J_A_visits!B:B),0),"")</f>
        <v/>
      </c>
      <c r="D85" s="30">
        <f t="array" ref="D85">IFERROR(VLOOKUP(Table3[[#This Row],[VISIT_ID]],J_A_visits!$A:$O,COLUMN(J_A_visits!C:C),0),"")</f>
        <v/>
      </c>
      <c r="E85" s="30">
        <f t="array" ref="E85">IFERROR(VLOOKUP(Table3[[#This Row],[VISIT_ID]],J_A_visits!$A:$O,COLUMN(J_A_visits!D:D),0),"")</f>
        <v/>
      </c>
      <c r="F85" s="6">
        <f t="array" ref="F85">IFERROR(DATEVALUE(LEFT(VLOOKUP(Table3[[#This Row],[VISIT_ID]],J_A_visits!A:O,COLUMN(J_A_visits!E:E),0),10)),"")</f>
        <v/>
      </c>
      <c r="G85" s="30">
        <f t="array" ref="G85">IFERROR(VLOOKUP(Table3[[#This Row],[TS_ID]],J_A_visits_timeSheetEntries!A:H,COLUMN(J_A_visits_timeSheetEntries!B:B),0),"")</f>
        <v/>
      </c>
      <c r="H85" s="38">
        <f t="array" ref="H85">IFERROR(TIMEVALUE(MID(VLOOKUP(Table3[[#This Row],[TS_ID]],J_A_visits_timeSheetEntries!$A:$H,COLUMN(J_A_visits_timeSheetEntries!C:C),0),12,8))-(7/24),"")</f>
        <v/>
      </c>
      <c r="I85" s="38">
        <f t="array" ref="I85">IFERROR(
    MOD(TIMEVALUE(MID(VLOOKUP(Table3[[#This Row],[TS_ID]],J_A_visits_timeSheetEntries!$A:$H,COLUMN(J_A_visits_timeSheetEntries!D:D),0),12,8)) - (7/24), 1),
"")</f>
        <v/>
      </c>
      <c r="J85" s="20">
        <f t="array" ref="J85">IFERROR(IFERROR(VLOOKUP(Table3[[#This Row],[TS_ID]],J_A_visits_timeSheetEntries!$A:$H,COLUMN(J_A_visits_timeSheetEntries!E:E),0),"")/3600,"")</f>
        <v/>
      </c>
      <c r="K85" s="37">
        <f t="array" ref="K85">IFERROR(VLOOKUP(Table3[[#This Row],[TS_ID]],J_A_visits_timeSheetEntries!$A:$H,COLUMN(J_A_visits_timeSheetEntries!$F:$F),FALSE),"")</f>
        <v/>
      </c>
      <c r="L85" s="37">
        <f>IFERROR(Table3[[#This Row],[DURATION]]*Table3[[#This Row],[LABOR_RATE]],"")</f>
        <v/>
      </c>
      <c r="M85" s="30">
        <f t="array" ref="M85">IFERROR(VLOOKUP(Table3[[#This Row],[TS_ID]],J_A_visits_timeSheetEntries!$A:$H,COLUMN(J_A_visits_timeSheetEntries!H:H),0),"")</f>
        <v/>
      </c>
    </row>
    <row r="86">
      <c r="A86" s="30">
        <f>IF(J_A_visits_timeSheetEntries!A86="","",J_A_visits_timeSheetEntries!A86)</f>
        <v/>
      </c>
      <c r="B86" s="30">
        <f t="array" ref="B86">IFERROR(VLOOKUP(Table3[[#This Row],[TS_ID]],J_A_visits_timeSheetEntries!A:I,COLUMN(J_A_visits_timeSheetEntries!I:I),0),"")</f>
        <v/>
      </c>
      <c r="C86" s="30">
        <f t="array" ref="C86">IFERROR(VLOOKUP(Table3[[#This Row],[VISIT_ID]],J_A_visits!$A:$O,COLUMN(J_A_visits!B:B),0),"")</f>
        <v/>
      </c>
      <c r="D86" s="30">
        <f t="array" ref="D86">IFERROR(VLOOKUP(Table3[[#This Row],[VISIT_ID]],J_A_visits!$A:$O,COLUMN(J_A_visits!C:C),0),"")</f>
        <v/>
      </c>
      <c r="E86" s="30">
        <f t="array" ref="E86">IFERROR(VLOOKUP(Table3[[#This Row],[VISIT_ID]],J_A_visits!$A:$O,COLUMN(J_A_visits!D:D),0),"")</f>
        <v/>
      </c>
      <c r="F86" s="6">
        <f t="array" ref="F86">IFERROR(DATEVALUE(LEFT(VLOOKUP(Table3[[#This Row],[VISIT_ID]],J_A_visits!A:O,COLUMN(J_A_visits!E:E),0),10)),"")</f>
        <v/>
      </c>
      <c r="G86" s="30">
        <f t="array" ref="G86">IFERROR(VLOOKUP(Table3[[#This Row],[TS_ID]],J_A_visits_timeSheetEntries!A:H,COLUMN(J_A_visits_timeSheetEntries!B:B),0),"")</f>
        <v/>
      </c>
      <c r="H86" s="38">
        <f t="array" ref="H86">IFERROR(TIMEVALUE(MID(VLOOKUP(Table3[[#This Row],[TS_ID]],J_A_visits_timeSheetEntries!$A:$H,COLUMN(J_A_visits_timeSheetEntries!C:C),0),12,8))-(7/24),"")</f>
        <v/>
      </c>
      <c r="I86" s="38">
        <f t="array" ref="I86">IFERROR(
    MOD(TIMEVALUE(MID(VLOOKUP(Table3[[#This Row],[TS_ID]],J_A_visits_timeSheetEntries!$A:$H,COLUMN(J_A_visits_timeSheetEntries!D:D),0),12,8)) - (7/24), 1),
"")</f>
        <v/>
      </c>
      <c r="J86" s="20">
        <f t="array" ref="J86">IFERROR(IFERROR(VLOOKUP(Table3[[#This Row],[TS_ID]],J_A_visits_timeSheetEntries!$A:$H,COLUMN(J_A_visits_timeSheetEntries!E:E),0),"")/3600,"")</f>
        <v/>
      </c>
      <c r="K86" s="37">
        <f t="array" ref="K86">IFERROR(VLOOKUP(Table3[[#This Row],[TS_ID]],J_A_visits_timeSheetEntries!$A:$H,COLUMN(J_A_visits_timeSheetEntries!$F:$F),FALSE),"")</f>
        <v/>
      </c>
      <c r="L86" s="37">
        <f>IFERROR(Table3[[#This Row],[DURATION]]*Table3[[#This Row],[LABOR_RATE]],"")</f>
        <v/>
      </c>
      <c r="M86" s="30">
        <f t="array" ref="M86">IFERROR(VLOOKUP(Table3[[#This Row],[TS_ID]],J_A_visits_timeSheetEntries!$A:$H,COLUMN(J_A_visits_timeSheetEntries!H:H),0),"")</f>
        <v/>
      </c>
    </row>
    <row r="87">
      <c r="A87" s="30">
        <f>IF(J_A_visits_timeSheetEntries!A87="","",J_A_visits_timeSheetEntries!A87)</f>
        <v/>
      </c>
      <c r="B87" s="30">
        <f t="array" ref="B87">IFERROR(VLOOKUP(Table3[[#This Row],[TS_ID]],J_A_visits_timeSheetEntries!A:I,COLUMN(J_A_visits_timeSheetEntries!I:I),0),"")</f>
        <v/>
      </c>
      <c r="C87" s="30">
        <f t="array" ref="C87">IFERROR(VLOOKUP(Table3[[#This Row],[VISIT_ID]],J_A_visits!$A:$O,COLUMN(J_A_visits!B:B),0),"")</f>
        <v/>
      </c>
      <c r="D87" s="30">
        <f t="array" ref="D87">IFERROR(VLOOKUP(Table3[[#This Row],[VISIT_ID]],J_A_visits!$A:$O,COLUMN(J_A_visits!C:C),0),"")</f>
        <v/>
      </c>
      <c r="E87" s="30">
        <f t="array" ref="E87">IFERROR(VLOOKUP(Table3[[#This Row],[VISIT_ID]],J_A_visits!$A:$O,COLUMN(J_A_visits!D:D),0),"")</f>
        <v/>
      </c>
      <c r="F87" s="6">
        <f t="array" ref="F87">IFERROR(DATEVALUE(LEFT(VLOOKUP(Table3[[#This Row],[VISIT_ID]],J_A_visits!A:O,COLUMN(J_A_visits!E:E),0),10)),"")</f>
        <v/>
      </c>
      <c r="G87" s="30">
        <f t="array" ref="G87">IFERROR(VLOOKUP(Table3[[#This Row],[TS_ID]],J_A_visits_timeSheetEntries!A:H,COLUMN(J_A_visits_timeSheetEntries!B:B),0),"")</f>
        <v/>
      </c>
      <c r="H87" s="38">
        <f t="array" ref="H87">IFERROR(TIMEVALUE(MID(VLOOKUP(Table3[[#This Row],[TS_ID]],J_A_visits_timeSheetEntries!$A:$H,COLUMN(J_A_visits_timeSheetEntries!C:C),0),12,8))-(7/24),"")</f>
        <v/>
      </c>
      <c r="I87" s="38">
        <f t="array" ref="I87">IFERROR(
    MOD(TIMEVALUE(MID(VLOOKUP(Table3[[#This Row],[TS_ID]],J_A_visits_timeSheetEntries!$A:$H,COLUMN(J_A_visits_timeSheetEntries!D:D),0),12,8)) - (7/24), 1),
"")</f>
        <v/>
      </c>
      <c r="J87" s="20">
        <f t="array" ref="J87">IFERROR(IFERROR(VLOOKUP(Table3[[#This Row],[TS_ID]],J_A_visits_timeSheetEntries!$A:$H,COLUMN(J_A_visits_timeSheetEntries!E:E),0),"")/3600,"")</f>
        <v/>
      </c>
      <c r="K87" s="37">
        <f t="array" ref="K87">IFERROR(VLOOKUP(Table3[[#This Row],[TS_ID]],J_A_visits_timeSheetEntries!$A:$H,COLUMN(J_A_visits_timeSheetEntries!$F:$F),FALSE),"")</f>
        <v/>
      </c>
      <c r="L87" s="37">
        <f>IFERROR(Table3[[#This Row],[DURATION]]*Table3[[#This Row],[LABOR_RATE]],"")</f>
        <v/>
      </c>
      <c r="M87" s="30">
        <f t="array" ref="M87">IFERROR(VLOOKUP(Table3[[#This Row],[TS_ID]],J_A_visits_timeSheetEntries!$A:$H,COLUMN(J_A_visits_timeSheetEntries!H:H),0),"")</f>
        <v/>
      </c>
    </row>
    <row r="88">
      <c r="A88" s="30">
        <f>IF(J_A_visits_timeSheetEntries!A88="","",J_A_visits_timeSheetEntries!A88)</f>
        <v/>
      </c>
      <c r="B88" s="30">
        <f t="array" ref="B88">IFERROR(VLOOKUP(Table3[[#This Row],[TS_ID]],J_A_visits_timeSheetEntries!A:I,COLUMN(J_A_visits_timeSheetEntries!I:I),0),"")</f>
        <v/>
      </c>
      <c r="C88" s="30">
        <f t="array" ref="C88">IFERROR(VLOOKUP(Table3[[#This Row],[VISIT_ID]],J_A_visits!$A:$O,COLUMN(J_A_visits!B:B),0),"")</f>
        <v/>
      </c>
      <c r="D88" s="30">
        <f t="array" ref="D88">IFERROR(VLOOKUP(Table3[[#This Row],[VISIT_ID]],J_A_visits!$A:$O,COLUMN(J_A_visits!C:C),0),"")</f>
        <v/>
      </c>
      <c r="E88" s="30">
        <f t="array" ref="E88">IFERROR(VLOOKUP(Table3[[#This Row],[VISIT_ID]],J_A_visits!$A:$O,COLUMN(J_A_visits!D:D),0),"")</f>
        <v/>
      </c>
      <c r="F88" s="6">
        <f t="array" ref="F88">IFERROR(DATEVALUE(LEFT(VLOOKUP(Table3[[#This Row],[VISIT_ID]],J_A_visits!A:O,COLUMN(J_A_visits!E:E),0),10)),"")</f>
        <v/>
      </c>
      <c r="G88" s="30">
        <f t="array" ref="G88">IFERROR(VLOOKUP(Table3[[#This Row],[TS_ID]],J_A_visits_timeSheetEntries!A:H,COLUMN(J_A_visits_timeSheetEntries!B:B),0),"")</f>
        <v/>
      </c>
      <c r="H88" s="38">
        <f t="array" ref="H88">IFERROR(TIMEVALUE(MID(VLOOKUP(Table3[[#This Row],[TS_ID]],J_A_visits_timeSheetEntries!$A:$H,COLUMN(J_A_visits_timeSheetEntries!C:C),0),12,8))-(7/24),"")</f>
        <v/>
      </c>
      <c r="I88" s="38">
        <f t="array" ref="I88">IFERROR(
    MOD(TIMEVALUE(MID(VLOOKUP(Table3[[#This Row],[TS_ID]],J_A_visits_timeSheetEntries!$A:$H,COLUMN(J_A_visits_timeSheetEntries!D:D),0),12,8)) - (7/24), 1),
"")</f>
        <v/>
      </c>
      <c r="J88" s="20">
        <f t="array" ref="J88">IFERROR(IFERROR(VLOOKUP(Table3[[#This Row],[TS_ID]],J_A_visits_timeSheetEntries!$A:$H,COLUMN(J_A_visits_timeSheetEntries!E:E),0),"")/3600,"")</f>
        <v/>
      </c>
      <c r="K88" s="37">
        <f t="array" ref="K88">IFERROR(VLOOKUP(Table3[[#This Row],[TS_ID]],J_A_visits_timeSheetEntries!$A:$H,COLUMN(J_A_visits_timeSheetEntries!$F:$F),FALSE),"")</f>
        <v/>
      </c>
      <c r="L88" s="37">
        <f>IFERROR(Table3[[#This Row],[DURATION]]*Table3[[#This Row],[LABOR_RATE]],"")</f>
        <v/>
      </c>
      <c r="M88" s="30">
        <f t="array" ref="M88">IFERROR(VLOOKUP(Table3[[#This Row],[TS_ID]],J_A_visits_timeSheetEntries!$A:$H,COLUMN(J_A_visits_timeSheetEntries!H:H),0),"")</f>
        <v/>
      </c>
    </row>
    <row r="89">
      <c r="A89" s="30">
        <f>IF(J_A_visits_timeSheetEntries!A89="","",J_A_visits_timeSheetEntries!A89)</f>
        <v/>
      </c>
      <c r="B89" s="30">
        <f t="array" ref="B89">IFERROR(VLOOKUP(Table3[[#This Row],[TS_ID]],J_A_visits_timeSheetEntries!A:I,COLUMN(J_A_visits_timeSheetEntries!I:I),0),"")</f>
        <v/>
      </c>
      <c r="C89" s="30">
        <f t="array" ref="C89">IFERROR(VLOOKUP(Table3[[#This Row],[VISIT_ID]],J_A_visits!$A:$O,COLUMN(J_A_visits!B:B),0),"")</f>
        <v/>
      </c>
      <c r="D89" s="30">
        <f t="array" ref="D89">IFERROR(VLOOKUP(Table3[[#This Row],[VISIT_ID]],J_A_visits!$A:$O,COLUMN(J_A_visits!C:C),0),"")</f>
        <v/>
      </c>
      <c r="E89" s="30">
        <f t="array" ref="E89">IFERROR(VLOOKUP(Table3[[#This Row],[VISIT_ID]],J_A_visits!$A:$O,COLUMN(J_A_visits!D:D),0),"")</f>
        <v/>
      </c>
      <c r="F89" s="6">
        <f t="array" ref="F89">IFERROR(DATEVALUE(LEFT(VLOOKUP(Table3[[#This Row],[VISIT_ID]],J_A_visits!A:O,COLUMN(J_A_visits!E:E),0),10)),"")</f>
        <v/>
      </c>
      <c r="G89" s="30">
        <f t="array" ref="G89">IFERROR(VLOOKUP(Table3[[#This Row],[TS_ID]],J_A_visits_timeSheetEntries!A:H,COLUMN(J_A_visits_timeSheetEntries!B:B),0),"")</f>
        <v/>
      </c>
      <c r="H89" s="38">
        <f t="array" ref="H89">IFERROR(TIMEVALUE(MID(VLOOKUP(Table3[[#This Row],[TS_ID]],J_A_visits_timeSheetEntries!$A:$H,COLUMN(J_A_visits_timeSheetEntries!C:C),0),12,8))-(7/24),"")</f>
        <v/>
      </c>
      <c r="I89" s="38">
        <f t="array" ref="I89">IFERROR(
    MOD(TIMEVALUE(MID(VLOOKUP(Table3[[#This Row],[TS_ID]],J_A_visits_timeSheetEntries!$A:$H,COLUMN(J_A_visits_timeSheetEntries!D:D),0),12,8)) - (7/24), 1),
"")</f>
        <v/>
      </c>
      <c r="J89" s="20">
        <f t="array" ref="J89">IFERROR(IFERROR(VLOOKUP(Table3[[#This Row],[TS_ID]],J_A_visits_timeSheetEntries!$A:$H,COLUMN(J_A_visits_timeSheetEntries!E:E),0),"")/3600,"")</f>
        <v/>
      </c>
      <c r="K89" s="37">
        <f t="array" ref="K89">IFERROR(VLOOKUP(Table3[[#This Row],[TS_ID]],J_A_visits_timeSheetEntries!$A:$H,COLUMN(J_A_visits_timeSheetEntries!$F:$F),FALSE),"")</f>
        <v/>
      </c>
      <c r="L89" s="37">
        <f>IFERROR(Table3[[#This Row],[DURATION]]*Table3[[#This Row],[LABOR_RATE]],"")</f>
        <v/>
      </c>
      <c r="M89" s="30">
        <f t="array" ref="M89">IFERROR(VLOOKUP(Table3[[#This Row],[TS_ID]],J_A_visits_timeSheetEntries!$A:$H,COLUMN(J_A_visits_timeSheetEntries!H:H),0),"")</f>
        <v/>
      </c>
    </row>
    <row r="90">
      <c r="A90" s="30">
        <f>IF(J_A_visits_timeSheetEntries!A90="","",J_A_visits_timeSheetEntries!A90)</f>
        <v/>
      </c>
      <c r="B90" s="30">
        <f t="array" ref="B90">IFERROR(VLOOKUP(Table3[[#This Row],[TS_ID]],J_A_visits_timeSheetEntries!A:I,COLUMN(J_A_visits_timeSheetEntries!I:I),0),"")</f>
        <v/>
      </c>
      <c r="C90" s="30">
        <f t="array" ref="C90">IFERROR(VLOOKUP(Table3[[#This Row],[VISIT_ID]],J_A_visits!$A:$O,COLUMN(J_A_visits!B:B),0),"")</f>
        <v/>
      </c>
      <c r="D90" s="30">
        <f t="array" ref="D90">IFERROR(VLOOKUP(Table3[[#This Row],[VISIT_ID]],J_A_visits!$A:$O,COLUMN(J_A_visits!C:C),0),"")</f>
        <v/>
      </c>
      <c r="E90" s="30">
        <f t="array" ref="E90">IFERROR(VLOOKUP(Table3[[#This Row],[VISIT_ID]],J_A_visits!$A:$O,COLUMN(J_A_visits!D:D),0),"")</f>
        <v/>
      </c>
      <c r="F90" s="6">
        <f t="array" ref="F90">IFERROR(DATEVALUE(LEFT(VLOOKUP(Table3[[#This Row],[VISIT_ID]],J_A_visits!A:O,COLUMN(J_A_visits!E:E),0),10)),"")</f>
        <v/>
      </c>
      <c r="G90" s="30">
        <f t="array" ref="G90">IFERROR(VLOOKUP(Table3[[#This Row],[TS_ID]],J_A_visits_timeSheetEntries!A:H,COLUMN(J_A_visits_timeSheetEntries!B:B),0),"")</f>
        <v/>
      </c>
      <c r="H90" s="38">
        <f t="array" ref="H90">IFERROR(TIMEVALUE(MID(VLOOKUP(Table3[[#This Row],[TS_ID]],J_A_visits_timeSheetEntries!$A:$H,COLUMN(J_A_visits_timeSheetEntries!C:C),0),12,8))-(7/24),"")</f>
        <v/>
      </c>
      <c r="I90" s="38">
        <f t="array" ref="I90">IFERROR(
    MOD(TIMEVALUE(MID(VLOOKUP(Table3[[#This Row],[TS_ID]],J_A_visits_timeSheetEntries!$A:$H,COLUMN(J_A_visits_timeSheetEntries!D:D),0),12,8)) - (7/24), 1),
"")</f>
        <v/>
      </c>
      <c r="J90" s="20">
        <f t="array" ref="J90">IFERROR(IFERROR(VLOOKUP(Table3[[#This Row],[TS_ID]],J_A_visits_timeSheetEntries!$A:$H,COLUMN(J_A_visits_timeSheetEntries!E:E),0),"")/3600,"")</f>
        <v/>
      </c>
      <c r="K90" s="37">
        <f t="array" ref="K90">IFERROR(VLOOKUP(Table3[[#This Row],[TS_ID]],J_A_visits_timeSheetEntries!$A:$H,COLUMN(J_A_visits_timeSheetEntries!$F:$F),FALSE),"")</f>
        <v/>
      </c>
      <c r="L90" s="37">
        <f>IFERROR(Table3[[#This Row],[DURATION]]*Table3[[#This Row],[LABOR_RATE]],"")</f>
        <v/>
      </c>
      <c r="M90" s="30">
        <f t="array" ref="M90">IFERROR(VLOOKUP(Table3[[#This Row],[TS_ID]],J_A_visits_timeSheetEntries!$A:$H,COLUMN(J_A_visits_timeSheetEntries!H:H),0),"")</f>
        <v/>
      </c>
    </row>
    <row r="91">
      <c r="A91" s="30">
        <f>IF(J_A_visits_timeSheetEntries!A91="","",J_A_visits_timeSheetEntries!A91)</f>
        <v/>
      </c>
      <c r="B91" s="30">
        <f t="array" ref="B91">IFERROR(VLOOKUP(Table3[[#This Row],[TS_ID]],J_A_visits_timeSheetEntries!A:I,COLUMN(J_A_visits_timeSheetEntries!I:I),0),"")</f>
        <v/>
      </c>
      <c r="C91" s="30">
        <f t="array" ref="C91">IFERROR(VLOOKUP(Table3[[#This Row],[VISIT_ID]],J_A_visits!$A:$O,COLUMN(J_A_visits!B:B),0),"")</f>
        <v/>
      </c>
      <c r="D91" s="30">
        <f t="array" ref="D91">IFERROR(VLOOKUP(Table3[[#This Row],[VISIT_ID]],J_A_visits!$A:$O,COLUMN(J_A_visits!C:C),0),"")</f>
        <v/>
      </c>
      <c r="E91" s="30">
        <f t="array" ref="E91">IFERROR(VLOOKUP(Table3[[#This Row],[VISIT_ID]],J_A_visits!$A:$O,COLUMN(J_A_visits!D:D),0),"")</f>
        <v/>
      </c>
      <c r="F91" s="6">
        <f t="array" ref="F91">IFERROR(DATEVALUE(LEFT(VLOOKUP(Table3[[#This Row],[VISIT_ID]],J_A_visits!A:O,COLUMN(J_A_visits!E:E),0),10)),"")</f>
        <v/>
      </c>
      <c r="G91" s="30">
        <f t="array" ref="G91">IFERROR(VLOOKUP(Table3[[#This Row],[TS_ID]],J_A_visits_timeSheetEntries!A:H,COLUMN(J_A_visits_timeSheetEntries!B:B),0),"")</f>
        <v/>
      </c>
      <c r="H91" s="38">
        <f t="array" ref="H91">IFERROR(TIMEVALUE(MID(VLOOKUP(Table3[[#This Row],[TS_ID]],J_A_visits_timeSheetEntries!$A:$H,COLUMN(J_A_visits_timeSheetEntries!C:C),0),12,8))-(7/24),"")</f>
        <v/>
      </c>
      <c r="I91" s="38">
        <f t="array" ref="I91">IFERROR(
    MOD(TIMEVALUE(MID(VLOOKUP(Table3[[#This Row],[TS_ID]],J_A_visits_timeSheetEntries!$A:$H,COLUMN(J_A_visits_timeSheetEntries!D:D),0),12,8)) - (7/24), 1),
"")</f>
        <v/>
      </c>
      <c r="J91" s="20">
        <f t="array" ref="J91">IFERROR(IFERROR(VLOOKUP(Table3[[#This Row],[TS_ID]],J_A_visits_timeSheetEntries!$A:$H,COLUMN(J_A_visits_timeSheetEntries!E:E),0),"")/3600,"")</f>
        <v/>
      </c>
      <c r="K91" s="37">
        <f t="array" ref="K91">IFERROR(VLOOKUP(Table3[[#This Row],[TS_ID]],J_A_visits_timeSheetEntries!$A:$H,COLUMN(J_A_visits_timeSheetEntries!$F:$F),FALSE),"")</f>
        <v/>
      </c>
      <c r="L91" s="37">
        <f>IFERROR(Table3[[#This Row],[DURATION]]*Table3[[#This Row],[LABOR_RATE]],"")</f>
        <v/>
      </c>
      <c r="M91" s="30">
        <f t="array" ref="M91">IFERROR(VLOOKUP(Table3[[#This Row],[TS_ID]],J_A_visits_timeSheetEntries!$A:$H,COLUMN(J_A_visits_timeSheetEntries!H:H),0),"")</f>
        <v/>
      </c>
    </row>
    <row r="92">
      <c r="A92" s="30">
        <f>IF(J_A_visits_timeSheetEntries!A92="","",J_A_visits_timeSheetEntries!A92)</f>
        <v/>
      </c>
      <c r="B92" s="30">
        <f t="array" ref="B92">IFERROR(VLOOKUP(Table3[[#This Row],[TS_ID]],J_A_visits_timeSheetEntries!A:I,COLUMN(J_A_visits_timeSheetEntries!I:I),0),"")</f>
        <v/>
      </c>
      <c r="C92" s="30">
        <f t="array" ref="C92">IFERROR(VLOOKUP(Table3[[#This Row],[VISIT_ID]],J_A_visits!$A:$O,COLUMN(J_A_visits!B:B),0),"")</f>
        <v/>
      </c>
      <c r="D92" s="30">
        <f t="array" ref="D92">IFERROR(VLOOKUP(Table3[[#This Row],[VISIT_ID]],J_A_visits!$A:$O,COLUMN(J_A_visits!C:C),0),"")</f>
        <v/>
      </c>
      <c r="E92" s="30">
        <f t="array" ref="E92">IFERROR(VLOOKUP(Table3[[#This Row],[VISIT_ID]],J_A_visits!$A:$O,COLUMN(J_A_visits!D:D),0),"")</f>
        <v/>
      </c>
      <c r="F92" s="6">
        <f t="array" ref="F92">IFERROR(DATEVALUE(LEFT(VLOOKUP(Table3[[#This Row],[VISIT_ID]],J_A_visits!A:O,COLUMN(J_A_visits!E:E),0),10)),"")</f>
        <v/>
      </c>
      <c r="G92" s="30">
        <f t="array" ref="G92">IFERROR(VLOOKUP(Table3[[#This Row],[TS_ID]],J_A_visits_timeSheetEntries!A:H,COLUMN(J_A_visits_timeSheetEntries!B:B),0),"")</f>
        <v/>
      </c>
      <c r="H92" s="38">
        <f t="array" ref="H92">IFERROR(TIMEVALUE(MID(VLOOKUP(Table3[[#This Row],[TS_ID]],J_A_visits_timeSheetEntries!$A:$H,COLUMN(J_A_visits_timeSheetEntries!C:C),0),12,8))-(7/24),"")</f>
        <v/>
      </c>
      <c r="I92" s="38">
        <f t="array" ref="I92">IFERROR(
    MOD(TIMEVALUE(MID(VLOOKUP(Table3[[#This Row],[TS_ID]],J_A_visits_timeSheetEntries!$A:$H,COLUMN(J_A_visits_timeSheetEntries!D:D),0),12,8)) - (7/24), 1),
"")</f>
        <v/>
      </c>
      <c r="J92" s="20">
        <f t="array" ref="J92">IFERROR(IFERROR(VLOOKUP(Table3[[#This Row],[TS_ID]],J_A_visits_timeSheetEntries!$A:$H,COLUMN(J_A_visits_timeSheetEntries!E:E),0),"")/3600,"")</f>
        <v/>
      </c>
      <c r="K92" s="37">
        <f t="array" ref="K92">IFERROR(VLOOKUP(Table3[[#This Row],[TS_ID]],J_A_visits_timeSheetEntries!$A:$H,COLUMN(J_A_visits_timeSheetEntries!$F:$F),FALSE),"")</f>
        <v/>
      </c>
      <c r="L92" s="37">
        <f>IFERROR(Table3[[#This Row],[DURATION]]*Table3[[#This Row],[LABOR_RATE]],"")</f>
        <v/>
      </c>
      <c r="M92" s="30">
        <f t="array" ref="M92">IFERROR(VLOOKUP(Table3[[#This Row],[TS_ID]],J_A_visits_timeSheetEntries!$A:$H,COLUMN(J_A_visits_timeSheetEntries!H:H),0),"")</f>
        <v/>
      </c>
    </row>
    <row r="93">
      <c r="A93" s="30">
        <f>IF(J_A_visits_timeSheetEntries!A93="","",J_A_visits_timeSheetEntries!A93)</f>
        <v/>
      </c>
      <c r="B93" s="30">
        <f t="array" ref="B93">IFERROR(VLOOKUP(Table3[[#This Row],[TS_ID]],J_A_visits_timeSheetEntries!A:I,COLUMN(J_A_visits_timeSheetEntries!I:I),0),"")</f>
        <v/>
      </c>
      <c r="C93" s="30">
        <f t="array" ref="C93">IFERROR(VLOOKUP(Table3[[#This Row],[VISIT_ID]],J_A_visits!$A:$O,COLUMN(J_A_visits!B:B),0),"")</f>
        <v/>
      </c>
      <c r="D93" s="30">
        <f t="array" ref="D93">IFERROR(VLOOKUP(Table3[[#This Row],[VISIT_ID]],J_A_visits!$A:$O,COLUMN(J_A_visits!C:C),0),"")</f>
        <v/>
      </c>
      <c r="E93" s="30">
        <f t="array" ref="E93">IFERROR(VLOOKUP(Table3[[#This Row],[VISIT_ID]],J_A_visits!$A:$O,COLUMN(J_A_visits!D:D),0),"")</f>
        <v/>
      </c>
      <c r="F93" s="6">
        <f t="array" ref="F93">IFERROR(DATEVALUE(LEFT(VLOOKUP(Table3[[#This Row],[VISIT_ID]],J_A_visits!A:O,COLUMN(J_A_visits!E:E),0),10)),"")</f>
        <v/>
      </c>
      <c r="G93" s="30">
        <f t="array" ref="G93">IFERROR(VLOOKUP(Table3[[#This Row],[TS_ID]],J_A_visits_timeSheetEntries!A:H,COLUMN(J_A_visits_timeSheetEntries!B:B),0),"")</f>
        <v/>
      </c>
      <c r="H93" s="38">
        <f t="array" ref="H93">IFERROR(TIMEVALUE(MID(VLOOKUP(Table3[[#This Row],[TS_ID]],J_A_visits_timeSheetEntries!$A:$H,COLUMN(J_A_visits_timeSheetEntries!C:C),0),12,8))-(7/24),"")</f>
        <v/>
      </c>
      <c r="I93" s="38">
        <f t="array" ref="I93">IFERROR(
    MOD(TIMEVALUE(MID(VLOOKUP(Table3[[#This Row],[TS_ID]],J_A_visits_timeSheetEntries!$A:$H,COLUMN(J_A_visits_timeSheetEntries!D:D),0),12,8)) - (7/24), 1),
"")</f>
        <v/>
      </c>
      <c r="J93" s="20">
        <f t="array" ref="J93">IFERROR(IFERROR(VLOOKUP(Table3[[#This Row],[TS_ID]],J_A_visits_timeSheetEntries!$A:$H,COLUMN(J_A_visits_timeSheetEntries!E:E),0),"")/3600,"")</f>
        <v/>
      </c>
      <c r="K93" s="37">
        <f t="array" ref="K93">IFERROR(VLOOKUP(Table3[[#This Row],[TS_ID]],J_A_visits_timeSheetEntries!$A:$H,COLUMN(J_A_visits_timeSheetEntries!$F:$F),FALSE),"")</f>
        <v/>
      </c>
      <c r="L93" s="37">
        <f>IFERROR(Table3[[#This Row],[DURATION]]*Table3[[#This Row],[LABOR_RATE]],"")</f>
        <v/>
      </c>
      <c r="M93" s="30">
        <f t="array" ref="M93">IFERROR(VLOOKUP(Table3[[#This Row],[TS_ID]],J_A_visits_timeSheetEntries!$A:$H,COLUMN(J_A_visits_timeSheetEntries!H:H),0),"")</f>
        <v/>
      </c>
    </row>
    <row r="94">
      <c r="A94" s="30">
        <f>IF(J_A_visits_timeSheetEntries!A94="","",J_A_visits_timeSheetEntries!A94)</f>
        <v/>
      </c>
      <c r="B94" s="30">
        <f t="array" ref="B94">IFERROR(VLOOKUP(Table3[[#This Row],[TS_ID]],J_A_visits_timeSheetEntries!A:I,COLUMN(J_A_visits_timeSheetEntries!I:I),0),"")</f>
        <v/>
      </c>
      <c r="C94" s="30">
        <f t="array" ref="C94">IFERROR(VLOOKUP(Table3[[#This Row],[VISIT_ID]],J_A_visits!$A:$O,COLUMN(J_A_visits!B:B),0),"")</f>
        <v/>
      </c>
      <c r="D94" s="30">
        <f t="array" ref="D94">IFERROR(VLOOKUP(Table3[[#This Row],[VISIT_ID]],J_A_visits!$A:$O,COLUMN(J_A_visits!C:C),0),"")</f>
        <v/>
      </c>
      <c r="E94" s="30">
        <f t="array" ref="E94">IFERROR(VLOOKUP(Table3[[#This Row],[VISIT_ID]],J_A_visits!$A:$O,COLUMN(J_A_visits!D:D),0),"")</f>
        <v/>
      </c>
      <c r="F94" s="6">
        <f t="array" ref="F94">IFERROR(DATEVALUE(LEFT(VLOOKUP(Table3[[#This Row],[VISIT_ID]],J_A_visits!A:O,COLUMN(J_A_visits!E:E),0),10)),"")</f>
        <v/>
      </c>
      <c r="G94" s="30">
        <f t="array" ref="G94">IFERROR(VLOOKUP(Table3[[#This Row],[TS_ID]],J_A_visits_timeSheetEntries!A:H,COLUMN(J_A_visits_timeSheetEntries!B:B),0),"")</f>
        <v/>
      </c>
      <c r="H94" s="38">
        <f t="array" ref="H94">IFERROR(TIMEVALUE(MID(VLOOKUP(Table3[[#This Row],[TS_ID]],J_A_visits_timeSheetEntries!$A:$H,COLUMN(J_A_visits_timeSheetEntries!C:C),0),12,8))-(7/24),"")</f>
        <v/>
      </c>
      <c r="I94" s="38">
        <f t="array" ref="I94">IFERROR(
    MOD(TIMEVALUE(MID(VLOOKUP(Table3[[#This Row],[TS_ID]],J_A_visits_timeSheetEntries!$A:$H,COLUMN(J_A_visits_timeSheetEntries!D:D),0),12,8)) - (7/24), 1),
"")</f>
        <v/>
      </c>
      <c r="J94" s="20">
        <f t="array" ref="J94">IFERROR(IFERROR(VLOOKUP(Table3[[#This Row],[TS_ID]],J_A_visits_timeSheetEntries!$A:$H,COLUMN(J_A_visits_timeSheetEntries!E:E),0),"")/3600,"")</f>
        <v/>
      </c>
      <c r="K94" s="37">
        <f t="array" ref="K94">IFERROR(VLOOKUP(Table3[[#This Row],[TS_ID]],J_A_visits_timeSheetEntries!$A:$H,COLUMN(J_A_visits_timeSheetEntries!$F:$F),FALSE),"")</f>
        <v/>
      </c>
      <c r="L94" s="37">
        <f>IFERROR(Table3[[#This Row],[DURATION]]*Table3[[#This Row],[LABOR_RATE]],"")</f>
        <v/>
      </c>
      <c r="M94" s="30">
        <f t="array" ref="M94">IFERROR(VLOOKUP(Table3[[#This Row],[TS_ID]],J_A_visits_timeSheetEntries!$A:$H,COLUMN(J_A_visits_timeSheetEntries!H:H),0),"")</f>
        <v/>
      </c>
    </row>
    <row r="95">
      <c r="A95" s="30">
        <f>IF(J_A_visits_timeSheetEntries!A95="","",J_A_visits_timeSheetEntries!A95)</f>
        <v/>
      </c>
      <c r="B95" s="30">
        <f t="array" ref="B95">IFERROR(VLOOKUP(Table3[[#This Row],[TS_ID]],J_A_visits_timeSheetEntries!A:I,COLUMN(J_A_visits_timeSheetEntries!I:I),0),"")</f>
        <v/>
      </c>
      <c r="C95" s="30">
        <f t="array" ref="C95">IFERROR(VLOOKUP(Table3[[#This Row],[VISIT_ID]],J_A_visits!$A:$O,COLUMN(J_A_visits!B:B),0),"")</f>
        <v/>
      </c>
      <c r="D95" s="30">
        <f t="array" ref="D95">IFERROR(VLOOKUP(Table3[[#This Row],[VISIT_ID]],J_A_visits!$A:$O,COLUMN(J_A_visits!C:C),0),"")</f>
        <v/>
      </c>
      <c r="E95" s="30">
        <f t="array" ref="E95">IFERROR(VLOOKUP(Table3[[#This Row],[VISIT_ID]],J_A_visits!$A:$O,COLUMN(J_A_visits!D:D),0),"")</f>
        <v/>
      </c>
      <c r="F95" s="6">
        <f t="array" ref="F95">IFERROR(DATEVALUE(LEFT(VLOOKUP(Table3[[#This Row],[VISIT_ID]],J_A_visits!A:O,COLUMN(J_A_visits!E:E),0),10)),"")</f>
        <v/>
      </c>
      <c r="G95" s="30">
        <f t="array" ref="G95">IFERROR(VLOOKUP(Table3[[#This Row],[TS_ID]],J_A_visits_timeSheetEntries!A:H,COLUMN(J_A_visits_timeSheetEntries!B:B),0),"")</f>
        <v/>
      </c>
      <c r="H95" s="38">
        <f t="array" ref="H95">IFERROR(TIMEVALUE(MID(VLOOKUP(Table3[[#This Row],[TS_ID]],J_A_visits_timeSheetEntries!$A:$H,COLUMN(J_A_visits_timeSheetEntries!C:C),0),12,8))-(7/24),"")</f>
        <v/>
      </c>
      <c r="I95" s="38">
        <f t="array" ref="I95">IFERROR(
    MOD(TIMEVALUE(MID(VLOOKUP(Table3[[#This Row],[TS_ID]],J_A_visits_timeSheetEntries!$A:$H,COLUMN(J_A_visits_timeSheetEntries!D:D),0),12,8)) - (7/24), 1),
"")</f>
        <v/>
      </c>
      <c r="J95" s="20">
        <f t="array" ref="J95">IFERROR(IFERROR(VLOOKUP(Table3[[#This Row],[TS_ID]],J_A_visits_timeSheetEntries!$A:$H,COLUMN(J_A_visits_timeSheetEntries!E:E),0),"")/3600,"")</f>
        <v/>
      </c>
      <c r="K95" s="37">
        <f t="array" ref="K95">IFERROR(VLOOKUP(Table3[[#This Row],[TS_ID]],J_A_visits_timeSheetEntries!$A:$H,COLUMN(J_A_visits_timeSheetEntries!$F:$F),FALSE),"")</f>
        <v/>
      </c>
      <c r="L95" s="37">
        <f>IFERROR(Table3[[#This Row],[DURATION]]*Table3[[#This Row],[LABOR_RATE]],"")</f>
        <v/>
      </c>
      <c r="M95" s="30">
        <f t="array" ref="M95">IFERROR(VLOOKUP(Table3[[#This Row],[TS_ID]],J_A_visits_timeSheetEntries!$A:$H,COLUMN(J_A_visits_timeSheetEntries!H:H),0),"")</f>
        <v/>
      </c>
    </row>
    <row r="96">
      <c r="A96" s="30">
        <f>IF(J_A_visits_timeSheetEntries!A96="","",J_A_visits_timeSheetEntries!A96)</f>
        <v/>
      </c>
      <c r="B96" s="30">
        <f t="array" ref="B96">IFERROR(VLOOKUP(Table3[[#This Row],[TS_ID]],J_A_visits_timeSheetEntries!A:I,COLUMN(J_A_visits_timeSheetEntries!I:I),0),"")</f>
        <v/>
      </c>
      <c r="C96" s="30">
        <f t="array" ref="C96">IFERROR(VLOOKUP(Table3[[#This Row],[VISIT_ID]],J_A_visits!$A:$O,COLUMN(J_A_visits!B:B),0),"")</f>
        <v/>
      </c>
      <c r="D96" s="30">
        <f t="array" ref="D96">IFERROR(VLOOKUP(Table3[[#This Row],[VISIT_ID]],J_A_visits!$A:$O,COLUMN(J_A_visits!C:C),0),"")</f>
        <v/>
      </c>
      <c r="E96" s="30">
        <f t="array" ref="E96">IFERROR(VLOOKUP(Table3[[#This Row],[VISIT_ID]],J_A_visits!$A:$O,COLUMN(J_A_visits!D:D),0),"")</f>
        <v/>
      </c>
      <c r="F96" s="6">
        <f t="array" ref="F96">IFERROR(DATEVALUE(LEFT(VLOOKUP(Table3[[#This Row],[VISIT_ID]],J_A_visits!A:O,COLUMN(J_A_visits!E:E),0),10)),"")</f>
        <v/>
      </c>
      <c r="G96" s="30">
        <f t="array" ref="G96">IFERROR(VLOOKUP(Table3[[#This Row],[TS_ID]],J_A_visits_timeSheetEntries!A:H,COLUMN(J_A_visits_timeSheetEntries!B:B),0),"")</f>
        <v/>
      </c>
      <c r="H96" s="38">
        <f t="array" ref="H96">IFERROR(TIMEVALUE(MID(VLOOKUP(Table3[[#This Row],[TS_ID]],J_A_visits_timeSheetEntries!$A:$H,COLUMN(J_A_visits_timeSheetEntries!C:C),0),12,8))-(7/24),"")</f>
        <v/>
      </c>
      <c r="I96" s="38">
        <f t="array" ref="I96">IFERROR(
    MOD(TIMEVALUE(MID(VLOOKUP(Table3[[#This Row],[TS_ID]],J_A_visits_timeSheetEntries!$A:$H,COLUMN(J_A_visits_timeSheetEntries!D:D),0),12,8)) - (7/24), 1),
"")</f>
        <v/>
      </c>
      <c r="J96" s="20">
        <f t="array" ref="J96">IFERROR(IFERROR(VLOOKUP(Table3[[#This Row],[TS_ID]],J_A_visits_timeSheetEntries!$A:$H,COLUMN(J_A_visits_timeSheetEntries!E:E),0),"")/3600,"")</f>
        <v/>
      </c>
      <c r="K96" s="37">
        <f t="array" ref="K96">IFERROR(VLOOKUP(Table3[[#This Row],[TS_ID]],J_A_visits_timeSheetEntries!$A:$H,COLUMN(J_A_visits_timeSheetEntries!$F:$F),FALSE),"")</f>
        <v/>
      </c>
      <c r="L96" s="37">
        <f>IFERROR(Table3[[#This Row],[DURATION]]*Table3[[#This Row],[LABOR_RATE]],"")</f>
        <v/>
      </c>
      <c r="M96" s="30">
        <f t="array" ref="M96">IFERROR(VLOOKUP(Table3[[#This Row],[TS_ID]],J_A_visits_timeSheetEntries!$A:$H,COLUMN(J_A_visits_timeSheetEntries!H:H),0),"")</f>
        <v/>
      </c>
    </row>
    <row r="97">
      <c r="A97" s="30">
        <f>IF(J_A_visits_timeSheetEntries!A97="","",J_A_visits_timeSheetEntries!A97)</f>
        <v/>
      </c>
      <c r="B97" s="30">
        <f t="array" ref="B97">IFERROR(VLOOKUP(Table3[[#This Row],[TS_ID]],J_A_visits_timeSheetEntries!A:I,COLUMN(J_A_visits_timeSheetEntries!I:I),0),"")</f>
        <v/>
      </c>
      <c r="C97" s="30">
        <f t="array" ref="C97">IFERROR(VLOOKUP(Table3[[#This Row],[VISIT_ID]],J_A_visits!$A:$O,COLUMN(J_A_visits!B:B),0),"")</f>
        <v/>
      </c>
      <c r="D97" s="30">
        <f t="array" ref="D97">IFERROR(VLOOKUP(Table3[[#This Row],[VISIT_ID]],J_A_visits!$A:$O,COLUMN(J_A_visits!C:C),0),"")</f>
        <v/>
      </c>
      <c r="E97" s="30">
        <f t="array" ref="E97">IFERROR(VLOOKUP(Table3[[#This Row],[VISIT_ID]],J_A_visits!$A:$O,COLUMN(J_A_visits!D:D),0),"")</f>
        <v/>
      </c>
      <c r="F97" s="6">
        <f t="array" ref="F97">IFERROR(DATEVALUE(LEFT(VLOOKUP(Table3[[#This Row],[VISIT_ID]],J_A_visits!A:O,COLUMN(J_A_visits!E:E),0),10)),"")</f>
        <v/>
      </c>
      <c r="G97" s="30">
        <f t="array" ref="G97">IFERROR(VLOOKUP(Table3[[#This Row],[TS_ID]],J_A_visits_timeSheetEntries!A:H,COLUMN(J_A_visits_timeSheetEntries!B:B),0),"")</f>
        <v/>
      </c>
      <c r="H97" s="38">
        <f t="array" ref="H97">IFERROR(TIMEVALUE(MID(VLOOKUP(Table3[[#This Row],[TS_ID]],J_A_visits_timeSheetEntries!$A:$H,COLUMN(J_A_visits_timeSheetEntries!C:C),0),12,8))-(7/24),"")</f>
        <v/>
      </c>
      <c r="I97" s="38">
        <f t="array" ref="I97">IFERROR(
    MOD(TIMEVALUE(MID(VLOOKUP(Table3[[#This Row],[TS_ID]],J_A_visits_timeSheetEntries!$A:$H,COLUMN(J_A_visits_timeSheetEntries!D:D),0),12,8)) - (7/24), 1),
"")</f>
        <v/>
      </c>
      <c r="J97" s="20">
        <f t="array" ref="J97">IFERROR(IFERROR(VLOOKUP(Table3[[#This Row],[TS_ID]],J_A_visits_timeSheetEntries!$A:$H,COLUMN(J_A_visits_timeSheetEntries!E:E),0),"")/3600,"")</f>
        <v/>
      </c>
      <c r="K97" s="37">
        <f t="array" ref="K97">IFERROR(VLOOKUP(Table3[[#This Row],[TS_ID]],J_A_visits_timeSheetEntries!$A:$H,COLUMN(J_A_visits_timeSheetEntries!$F:$F),FALSE),"")</f>
        <v/>
      </c>
      <c r="L97" s="37">
        <f>IFERROR(Table3[[#This Row],[DURATION]]*Table3[[#This Row],[LABOR_RATE]],"")</f>
        <v/>
      </c>
      <c r="M97" s="30">
        <f t="array" ref="M97">IFERROR(VLOOKUP(Table3[[#This Row],[TS_ID]],J_A_visits_timeSheetEntries!$A:$H,COLUMN(J_A_visits_timeSheetEntries!H:H),0),"")</f>
        <v/>
      </c>
    </row>
    <row r="98">
      <c r="A98" s="30">
        <f>IF(J_A_visits_timeSheetEntries!A98="","",J_A_visits_timeSheetEntries!A98)</f>
        <v/>
      </c>
      <c r="B98" s="30">
        <f t="array" ref="B98">IFERROR(VLOOKUP(Table3[[#This Row],[TS_ID]],J_A_visits_timeSheetEntries!A:I,COLUMN(J_A_visits_timeSheetEntries!I:I),0),"")</f>
        <v/>
      </c>
      <c r="C98" s="30">
        <f t="array" ref="C98">IFERROR(VLOOKUP(Table3[[#This Row],[VISIT_ID]],J_A_visits!$A:$O,COLUMN(J_A_visits!B:B),0),"")</f>
        <v/>
      </c>
      <c r="D98" s="30">
        <f t="array" ref="D98">IFERROR(VLOOKUP(Table3[[#This Row],[VISIT_ID]],J_A_visits!$A:$O,COLUMN(J_A_visits!C:C),0),"")</f>
        <v/>
      </c>
      <c r="E98" s="30">
        <f t="array" ref="E98">IFERROR(VLOOKUP(Table3[[#This Row],[VISIT_ID]],J_A_visits!$A:$O,COLUMN(J_A_visits!D:D),0),"")</f>
        <v/>
      </c>
      <c r="F98" s="6">
        <f t="array" ref="F98">IFERROR(DATEVALUE(LEFT(VLOOKUP(Table3[[#This Row],[VISIT_ID]],J_A_visits!A:O,COLUMN(J_A_visits!E:E),0),10)),"")</f>
        <v/>
      </c>
      <c r="G98" s="30">
        <f t="array" ref="G98">IFERROR(VLOOKUP(Table3[[#This Row],[TS_ID]],J_A_visits_timeSheetEntries!A:H,COLUMN(J_A_visits_timeSheetEntries!B:B),0),"")</f>
        <v/>
      </c>
      <c r="H98" s="38">
        <f t="array" ref="H98">IFERROR(TIMEVALUE(MID(VLOOKUP(Table3[[#This Row],[TS_ID]],J_A_visits_timeSheetEntries!$A:$H,COLUMN(J_A_visits_timeSheetEntries!C:C),0),12,8))-(7/24),"")</f>
        <v/>
      </c>
      <c r="I98" s="38">
        <f t="array" ref="I98">IFERROR(
    MOD(TIMEVALUE(MID(VLOOKUP(Table3[[#This Row],[TS_ID]],J_A_visits_timeSheetEntries!$A:$H,COLUMN(J_A_visits_timeSheetEntries!D:D),0),12,8)) - (7/24), 1),
"")</f>
        <v/>
      </c>
      <c r="J98" s="20">
        <f t="array" ref="J98">IFERROR(IFERROR(VLOOKUP(Table3[[#This Row],[TS_ID]],J_A_visits_timeSheetEntries!$A:$H,COLUMN(J_A_visits_timeSheetEntries!E:E),0),"")/3600,"")</f>
        <v/>
      </c>
      <c r="K98" s="37">
        <f t="array" ref="K98">IFERROR(VLOOKUP(Table3[[#This Row],[TS_ID]],J_A_visits_timeSheetEntries!$A:$H,COLUMN(J_A_visits_timeSheetEntries!$F:$F),FALSE),"")</f>
        <v/>
      </c>
      <c r="L98" s="37">
        <f>IFERROR(Table3[[#This Row],[DURATION]]*Table3[[#This Row],[LABOR_RATE]],"")</f>
        <v/>
      </c>
      <c r="M98" s="30">
        <f t="array" ref="M98">IFERROR(VLOOKUP(Table3[[#This Row],[TS_ID]],J_A_visits_timeSheetEntries!$A:$H,COLUMN(J_A_visits_timeSheetEntries!H:H),0),"")</f>
        <v/>
      </c>
    </row>
    <row r="99">
      <c r="A99" s="30">
        <f>IF(J_A_visits_timeSheetEntries!A99="","",J_A_visits_timeSheetEntries!A99)</f>
        <v/>
      </c>
      <c r="B99" s="30">
        <f t="array" ref="B99">IFERROR(VLOOKUP(Table3[[#This Row],[TS_ID]],J_A_visits_timeSheetEntries!A:I,COLUMN(J_A_visits_timeSheetEntries!I:I),0),"")</f>
        <v/>
      </c>
      <c r="C99" s="30">
        <f t="array" ref="C99">IFERROR(VLOOKUP(Table3[[#This Row],[VISIT_ID]],J_A_visits!$A:$O,COLUMN(J_A_visits!B:B),0),"")</f>
        <v/>
      </c>
      <c r="D99" s="30">
        <f t="array" ref="D99">IFERROR(VLOOKUP(Table3[[#This Row],[VISIT_ID]],J_A_visits!$A:$O,COLUMN(J_A_visits!C:C),0),"")</f>
        <v/>
      </c>
      <c r="E99" s="30">
        <f t="array" ref="E99">IFERROR(VLOOKUP(Table3[[#This Row],[VISIT_ID]],J_A_visits!$A:$O,COLUMN(J_A_visits!D:D),0),"")</f>
        <v/>
      </c>
      <c r="F99" s="6">
        <f t="array" ref="F99">IFERROR(DATEVALUE(LEFT(VLOOKUP(Table3[[#This Row],[VISIT_ID]],J_A_visits!A:O,COLUMN(J_A_visits!E:E),0),10)),"")</f>
        <v/>
      </c>
      <c r="G99" s="30">
        <f t="array" ref="G99">IFERROR(VLOOKUP(Table3[[#This Row],[TS_ID]],J_A_visits_timeSheetEntries!A:H,COLUMN(J_A_visits_timeSheetEntries!B:B),0),"")</f>
        <v/>
      </c>
      <c r="H99" s="38">
        <f t="array" ref="H99">IFERROR(TIMEVALUE(MID(VLOOKUP(Table3[[#This Row],[TS_ID]],J_A_visits_timeSheetEntries!$A:$H,COLUMN(J_A_visits_timeSheetEntries!C:C),0),12,8))-(7/24),"")</f>
        <v/>
      </c>
      <c r="I99" s="38">
        <f t="array" ref="I99">IFERROR(
    MOD(TIMEVALUE(MID(VLOOKUP(Table3[[#This Row],[TS_ID]],J_A_visits_timeSheetEntries!$A:$H,COLUMN(J_A_visits_timeSheetEntries!D:D),0),12,8)) - (7/24), 1),
"")</f>
        <v/>
      </c>
      <c r="J99" s="20">
        <f t="array" ref="J99">IFERROR(IFERROR(VLOOKUP(Table3[[#This Row],[TS_ID]],J_A_visits_timeSheetEntries!$A:$H,COLUMN(J_A_visits_timeSheetEntries!E:E),0),"")/3600,"")</f>
        <v/>
      </c>
      <c r="K99" s="37">
        <f t="array" ref="K99">IFERROR(VLOOKUP(Table3[[#This Row],[TS_ID]],J_A_visits_timeSheetEntries!$A:$H,COLUMN(J_A_visits_timeSheetEntries!$F:$F),FALSE),"")</f>
        <v/>
      </c>
      <c r="L99" s="37">
        <f>IFERROR(Table3[[#This Row],[DURATION]]*Table3[[#This Row],[LABOR_RATE]],"")</f>
        <v/>
      </c>
      <c r="M99" s="30">
        <f t="array" ref="M99">IFERROR(VLOOKUP(Table3[[#This Row],[TS_ID]],J_A_visits_timeSheetEntries!$A:$H,COLUMN(J_A_visits_timeSheetEntries!H:H),0),"")</f>
        <v/>
      </c>
    </row>
    <row r="100">
      <c r="A100" s="30">
        <f>IF(J_A_visits_timeSheetEntries!A100="","",J_A_visits_timeSheetEntries!A100)</f>
        <v/>
      </c>
      <c r="B100" s="30">
        <f t="array" ref="B100">IFERROR(VLOOKUP(Table3[[#This Row],[TS_ID]],J_A_visits_timeSheetEntries!A:I,COLUMN(J_A_visits_timeSheetEntries!I:I),0),"")</f>
        <v/>
      </c>
      <c r="C100" s="30">
        <f t="array" ref="C100">IFERROR(VLOOKUP(Table3[[#This Row],[VISIT_ID]],J_A_visits!$A:$O,COLUMN(J_A_visits!B:B),0),"")</f>
        <v/>
      </c>
      <c r="D100" s="30">
        <f t="array" ref="D100">IFERROR(VLOOKUP(Table3[[#This Row],[VISIT_ID]],J_A_visits!$A:$O,COLUMN(J_A_visits!C:C),0),"")</f>
        <v/>
      </c>
      <c r="E100" s="30">
        <f t="array" ref="E100">IFERROR(VLOOKUP(Table3[[#This Row],[VISIT_ID]],J_A_visits!$A:$O,COLUMN(J_A_visits!D:D),0),"")</f>
        <v/>
      </c>
      <c r="F100" s="6">
        <f t="array" ref="F100">IFERROR(DATEVALUE(LEFT(VLOOKUP(Table3[[#This Row],[VISIT_ID]],J_A_visits!A:O,COLUMN(J_A_visits!E:E),0),10)),"")</f>
        <v/>
      </c>
      <c r="G100" s="30">
        <f t="array" ref="G100">IFERROR(VLOOKUP(Table3[[#This Row],[TS_ID]],J_A_visits_timeSheetEntries!A:H,COLUMN(J_A_visits_timeSheetEntries!B:B),0),"")</f>
        <v/>
      </c>
      <c r="H100" s="38">
        <f t="array" ref="H100">IFERROR(TIMEVALUE(MID(VLOOKUP(Table3[[#This Row],[TS_ID]],J_A_visits_timeSheetEntries!$A:$H,COLUMN(J_A_visits_timeSheetEntries!C:C),0),12,8))-(7/24),"")</f>
        <v/>
      </c>
      <c r="I100" s="38">
        <f t="array" ref="I100">IFERROR(
    MOD(TIMEVALUE(MID(VLOOKUP(Table3[[#This Row],[TS_ID]],J_A_visits_timeSheetEntries!$A:$H,COLUMN(J_A_visits_timeSheetEntries!D:D),0),12,8)) - (7/24), 1),
"")</f>
        <v/>
      </c>
      <c r="J100" s="20">
        <f t="array" ref="J100">IFERROR(IFERROR(VLOOKUP(Table3[[#This Row],[TS_ID]],J_A_visits_timeSheetEntries!$A:$H,COLUMN(J_A_visits_timeSheetEntries!E:E),0),"")/3600,"")</f>
        <v/>
      </c>
      <c r="K100" s="37">
        <f t="array" ref="K100">IFERROR(VLOOKUP(Table3[[#This Row],[TS_ID]],J_A_visits_timeSheetEntries!$A:$H,COLUMN(J_A_visits_timeSheetEntries!$F:$F),FALSE),"")</f>
        <v/>
      </c>
      <c r="L100" s="37">
        <f>IFERROR(Table3[[#This Row],[DURATION]]*Table3[[#This Row],[LABOR_RATE]],"")</f>
        <v/>
      </c>
      <c r="M100" s="30">
        <f t="array" ref="M100">IFERROR(VLOOKUP(Table3[[#This Row],[TS_ID]],J_A_visits_timeSheetEntries!$A:$H,COLUMN(J_A_visits_timeSheetEntries!H:H),0),"")</f>
        <v/>
      </c>
    </row>
    <row r="101">
      <c r="A101" s="30">
        <f>IF(J_A_visits_timeSheetEntries!A101="","",J_A_visits_timeSheetEntries!A101)</f>
        <v/>
      </c>
      <c r="B101" s="30">
        <f t="array" ref="B101">IFERROR(VLOOKUP(Table3[[#This Row],[TS_ID]],J_A_visits_timeSheetEntries!A:I,COLUMN(J_A_visits_timeSheetEntries!I:I),0),"")</f>
        <v/>
      </c>
      <c r="C101" s="30">
        <f t="array" ref="C101">IFERROR(VLOOKUP(Table3[[#This Row],[VISIT_ID]],J_A_visits!$A:$O,COLUMN(J_A_visits!B:B),0),"")</f>
        <v/>
      </c>
      <c r="D101" s="30">
        <f t="array" ref="D101">IFERROR(VLOOKUP(Table3[[#This Row],[VISIT_ID]],J_A_visits!$A:$O,COLUMN(J_A_visits!C:C),0),"")</f>
        <v/>
      </c>
      <c r="E101" s="30">
        <f t="array" ref="E101">IFERROR(VLOOKUP(Table3[[#This Row],[VISIT_ID]],J_A_visits!$A:$O,COLUMN(J_A_visits!D:D),0),"")</f>
        <v/>
      </c>
      <c r="F101" s="6">
        <f t="array" ref="F101">IFERROR(DATEVALUE(LEFT(VLOOKUP(Table3[[#This Row],[VISIT_ID]],J_A_visits!A:O,COLUMN(J_A_visits!E:E),0),10)),"")</f>
        <v/>
      </c>
      <c r="G101" s="30">
        <f t="array" ref="G101">IFERROR(VLOOKUP(Table3[[#This Row],[TS_ID]],J_A_visits_timeSheetEntries!A:H,COLUMN(J_A_visits_timeSheetEntries!B:B),0),"")</f>
        <v/>
      </c>
      <c r="H101" s="38">
        <f t="array" ref="H101">IFERROR(TIMEVALUE(MID(VLOOKUP(Table3[[#This Row],[TS_ID]],J_A_visits_timeSheetEntries!$A:$H,COLUMN(J_A_visits_timeSheetEntries!C:C),0),12,8))-(7/24),"")</f>
        <v/>
      </c>
      <c r="I101" s="38">
        <f t="array" ref="I101">IFERROR(
    MOD(TIMEVALUE(MID(VLOOKUP(Table3[[#This Row],[TS_ID]],J_A_visits_timeSheetEntries!$A:$H,COLUMN(J_A_visits_timeSheetEntries!D:D),0),12,8)) - (7/24), 1),
"")</f>
        <v/>
      </c>
      <c r="J101" s="20">
        <f t="array" ref="J101">IFERROR(IFERROR(VLOOKUP(Table3[[#This Row],[TS_ID]],J_A_visits_timeSheetEntries!$A:$H,COLUMN(J_A_visits_timeSheetEntries!E:E),0),"")/3600,"")</f>
        <v/>
      </c>
      <c r="K101" s="37">
        <f t="array" ref="K101">IFERROR(VLOOKUP(Table3[[#This Row],[TS_ID]],J_A_visits_timeSheetEntries!$A:$H,COLUMN(J_A_visits_timeSheetEntries!$F:$F),FALSE),"")</f>
        <v/>
      </c>
      <c r="L101" s="37">
        <f>IFERROR(Table3[[#This Row],[DURATION]]*Table3[[#This Row],[LABOR_RATE]],"")</f>
        <v/>
      </c>
      <c r="M101" s="30">
        <f t="array" ref="M101">IFERROR(VLOOKUP(Table3[[#This Row],[TS_ID]],J_A_visits_timeSheetEntries!$A:$H,COLUMN(J_A_visits_timeSheetEntries!H:H),0),"")</f>
        <v/>
      </c>
    </row>
    <row r="102">
      <c r="A102" s="30">
        <f>IF(J_A_visits_timeSheetEntries!A102="","",J_A_visits_timeSheetEntries!A102)</f>
        <v/>
      </c>
      <c r="B102" s="30">
        <f t="array" ref="B102">IFERROR(VLOOKUP(Table3[[#This Row],[TS_ID]],J_A_visits_timeSheetEntries!A:I,COLUMN(J_A_visits_timeSheetEntries!I:I),0),"")</f>
        <v/>
      </c>
      <c r="C102" s="30">
        <f t="array" ref="C102">IFERROR(VLOOKUP(Table3[[#This Row],[VISIT_ID]],J_A_visits!$A:$O,COLUMN(J_A_visits!B:B),0),"")</f>
        <v/>
      </c>
      <c r="D102" s="30">
        <f t="array" ref="D102">IFERROR(VLOOKUP(Table3[[#This Row],[VISIT_ID]],J_A_visits!$A:$O,COLUMN(J_A_visits!C:C),0),"")</f>
        <v/>
      </c>
      <c r="E102" s="30">
        <f t="array" ref="E102">IFERROR(VLOOKUP(Table3[[#This Row],[VISIT_ID]],J_A_visits!$A:$O,COLUMN(J_A_visits!D:D),0),"")</f>
        <v/>
      </c>
      <c r="F102" s="6">
        <f t="array" ref="F102">IFERROR(DATEVALUE(LEFT(VLOOKUP(Table3[[#This Row],[VISIT_ID]],J_A_visits!A:O,COLUMN(J_A_visits!E:E),0),10)),"")</f>
        <v/>
      </c>
      <c r="G102" s="30">
        <f t="array" ref="G102">IFERROR(VLOOKUP(Table3[[#This Row],[TS_ID]],J_A_visits_timeSheetEntries!A:H,COLUMN(J_A_visits_timeSheetEntries!B:B),0),"")</f>
        <v/>
      </c>
      <c r="H102" s="38">
        <f t="array" ref="H102">IFERROR(TIMEVALUE(MID(VLOOKUP(Table3[[#This Row],[TS_ID]],J_A_visits_timeSheetEntries!$A:$H,COLUMN(J_A_visits_timeSheetEntries!C:C),0),12,8))-(7/24),"")</f>
        <v/>
      </c>
      <c r="I102" s="38">
        <f t="array" ref="I102">IFERROR(
    MOD(TIMEVALUE(MID(VLOOKUP(Table3[[#This Row],[TS_ID]],J_A_visits_timeSheetEntries!$A:$H,COLUMN(J_A_visits_timeSheetEntries!D:D),0),12,8)) - (7/24), 1),
"")</f>
        <v/>
      </c>
      <c r="J102" s="20">
        <f t="array" ref="J102">IFERROR(IFERROR(VLOOKUP(Table3[[#This Row],[TS_ID]],J_A_visits_timeSheetEntries!$A:$H,COLUMN(J_A_visits_timeSheetEntries!E:E),0),"")/3600,"")</f>
        <v/>
      </c>
      <c r="K102" s="37">
        <f t="array" ref="K102">IFERROR(VLOOKUP(Table3[[#This Row],[TS_ID]],J_A_visits_timeSheetEntries!$A:$H,COLUMN(J_A_visits_timeSheetEntries!$F:$F),FALSE),"")</f>
        <v/>
      </c>
      <c r="L102" s="37">
        <f>IFERROR(Table3[[#This Row],[DURATION]]*Table3[[#This Row],[LABOR_RATE]],"")</f>
        <v/>
      </c>
      <c r="M102" s="30">
        <f t="array" ref="M102">IFERROR(VLOOKUP(Table3[[#This Row],[TS_ID]],J_A_visits_timeSheetEntries!$A:$H,COLUMN(J_A_visits_timeSheetEntries!H:H),0),"")</f>
        <v/>
      </c>
    </row>
    <row r="103">
      <c r="A103" s="30">
        <f>IF(J_A_visits_timeSheetEntries!A103="","",J_A_visits_timeSheetEntries!A103)</f>
        <v/>
      </c>
      <c r="B103" s="30">
        <f t="array" ref="B103">IFERROR(VLOOKUP(Table3[[#This Row],[TS_ID]],J_A_visits_timeSheetEntries!A:I,COLUMN(J_A_visits_timeSheetEntries!I:I),0),"")</f>
        <v/>
      </c>
      <c r="C103" s="30">
        <f t="array" ref="C103">IFERROR(VLOOKUP(Table3[[#This Row],[VISIT_ID]],J_A_visits!$A:$O,COLUMN(J_A_visits!B:B),0),"")</f>
        <v/>
      </c>
      <c r="D103" s="30">
        <f t="array" ref="D103">IFERROR(VLOOKUP(Table3[[#This Row],[VISIT_ID]],J_A_visits!$A:$O,COLUMN(J_A_visits!C:C),0),"")</f>
        <v/>
      </c>
      <c r="E103" s="30">
        <f t="array" ref="E103">IFERROR(VLOOKUP(Table3[[#This Row],[VISIT_ID]],J_A_visits!$A:$O,COLUMN(J_A_visits!D:D),0),"")</f>
        <v/>
      </c>
      <c r="F103" s="6">
        <f t="array" ref="F103">IFERROR(DATEVALUE(LEFT(VLOOKUP(Table3[[#This Row],[VISIT_ID]],J_A_visits!A:O,COLUMN(J_A_visits!E:E),0),10)),"")</f>
        <v/>
      </c>
      <c r="G103" s="30">
        <f t="array" ref="G103">IFERROR(VLOOKUP(Table3[[#This Row],[TS_ID]],J_A_visits_timeSheetEntries!A:H,COLUMN(J_A_visits_timeSheetEntries!B:B),0),"")</f>
        <v/>
      </c>
      <c r="H103" s="38">
        <f t="array" ref="H103">IFERROR(TIMEVALUE(MID(VLOOKUP(Table3[[#This Row],[TS_ID]],J_A_visits_timeSheetEntries!$A:$H,COLUMN(J_A_visits_timeSheetEntries!C:C),0),12,8))-(7/24),"")</f>
        <v/>
      </c>
      <c r="I103" s="38">
        <f t="array" ref="I103">IFERROR(
    MOD(TIMEVALUE(MID(VLOOKUP(Table3[[#This Row],[TS_ID]],J_A_visits_timeSheetEntries!$A:$H,COLUMN(J_A_visits_timeSheetEntries!D:D),0),12,8)) - (7/24), 1),
"")</f>
        <v/>
      </c>
      <c r="J103" s="20">
        <f t="array" ref="J103">IFERROR(IFERROR(VLOOKUP(Table3[[#This Row],[TS_ID]],J_A_visits_timeSheetEntries!$A:$H,COLUMN(J_A_visits_timeSheetEntries!E:E),0),"")/3600,"")</f>
        <v/>
      </c>
      <c r="K103" s="37">
        <f t="array" ref="K103">IFERROR(VLOOKUP(Table3[[#This Row],[TS_ID]],J_A_visits_timeSheetEntries!$A:$H,COLUMN(J_A_visits_timeSheetEntries!$F:$F),FALSE),"")</f>
        <v/>
      </c>
      <c r="L103" s="37">
        <f>IFERROR(Table3[[#This Row],[DURATION]]*Table3[[#This Row],[LABOR_RATE]],"")</f>
        <v/>
      </c>
      <c r="M103" s="30">
        <f t="array" ref="M103">IFERROR(VLOOKUP(Table3[[#This Row],[TS_ID]],J_A_visits_timeSheetEntries!$A:$H,COLUMN(J_A_visits_timeSheetEntries!H:H),0),"")</f>
        <v/>
      </c>
    </row>
    <row r="104">
      <c r="A104" s="30">
        <f>IF(J_A_visits_timeSheetEntries!A104="","",J_A_visits_timeSheetEntries!A104)</f>
        <v/>
      </c>
      <c r="B104" s="30">
        <f t="array" ref="B104">IFERROR(VLOOKUP(Table3[[#This Row],[TS_ID]],J_A_visits_timeSheetEntries!A:I,COLUMN(J_A_visits_timeSheetEntries!I:I),0),"")</f>
        <v/>
      </c>
      <c r="C104" s="30">
        <f t="array" ref="C104">IFERROR(VLOOKUP(Table3[[#This Row],[VISIT_ID]],J_A_visits!$A:$O,COLUMN(J_A_visits!B:B),0),"")</f>
        <v/>
      </c>
      <c r="D104" s="30">
        <f t="array" ref="D104">IFERROR(VLOOKUP(Table3[[#This Row],[VISIT_ID]],J_A_visits!$A:$O,COLUMN(J_A_visits!C:C),0),"")</f>
        <v/>
      </c>
      <c r="E104" s="30">
        <f t="array" ref="E104">IFERROR(VLOOKUP(Table3[[#This Row],[VISIT_ID]],J_A_visits!$A:$O,COLUMN(J_A_visits!D:D),0),"")</f>
        <v/>
      </c>
      <c r="F104" s="6">
        <f t="array" ref="F104">IFERROR(DATEVALUE(LEFT(VLOOKUP(Table3[[#This Row],[VISIT_ID]],J_A_visits!A:O,COLUMN(J_A_visits!E:E),0),10)),"")</f>
        <v/>
      </c>
      <c r="G104" s="30">
        <f t="array" ref="G104">IFERROR(VLOOKUP(Table3[[#This Row],[TS_ID]],J_A_visits_timeSheetEntries!A:H,COLUMN(J_A_visits_timeSheetEntries!B:B),0),"")</f>
        <v/>
      </c>
      <c r="H104" s="38">
        <f t="array" ref="H104">IFERROR(TIMEVALUE(MID(VLOOKUP(Table3[[#This Row],[TS_ID]],J_A_visits_timeSheetEntries!$A:$H,COLUMN(J_A_visits_timeSheetEntries!C:C),0),12,8))-(7/24),"")</f>
        <v/>
      </c>
      <c r="I104" s="38">
        <f t="array" ref="I104">IFERROR(
    MOD(TIMEVALUE(MID(VLOOKUP(Table3[[#This Row],[TS_ID]],J_A_visits_timeSheetEntries!$A:$H,COLUMN(J_A_visits_timeSheetEntries!D:D),0),12,8)) - (7/24), 1),
"")</f>
        <v/>
      </c>
      <c r="J104" s="20">
        <f t="array" ref="J104">IFERROR(IFERROR(VLOOKUP(Table3[[#This Row],[TS_ID]],J_A_visits_timeSheetEntries!$A:$H,COLUMN(J_A_visits_timeSheetEntries!E:E),0),"")/3600,"")</f>
        <v/>
      </c>
      <c r="K104" s="37">
        <f t="array" ref="K104">IFERROR(VLOOKUP(Table3[[#This Row],[TS_ID]],J_A_visits_timeSheetEntries!$A:$H,COLUMN(J_A_visits_timeSheetEntries!$F:$F),FALSE),"")</f>
        <v/>
      </c>
      <c r="L104" s="37">
        <f>IFERROR(Table3[[#This Row],[DURATION]]*Table3[[#This Row],[LABOR_RATE]],"")</f>
        <v/>
      </c>
      <c r="M104" s="30">
        <f t="array" ref="M104">IFERROR(VLOOKUP(Table3[[#This Row],[TS_ID]],J_A_visits_timeSheetEntries!$A:$H,COLUMN(J_A_visits_timeSheetEntries!H:H),0),"")</f>
        <v/>
      </c>
    </row>
    <row r="105">
      <c r="A105" s="30">
        <f>IF(J_A_visits_timeSheetEntries!A105="","",J_A_visits_timeSheetEntries!A105)</f>
        <v/>
      </c>
      <c r="B105" s="30">
        <f t="array" ref="B105">IFERROR(VLOOKUP(Table3[[#This Row],[TS_ID]],J_A_visits_timeSheetEntries!A:I,COLUMN(J_A_visits_timeSheetEntries!I:I),0),"")</f>
        <v/>
      </c>
      <c r="C105" s="30">
        <f t="array" ref="C105">IFERROR(VLOOKUP(Table3[[#This Row],[VISIT_ID]],J_A_visits!$A:$O,COLUMN(J_A_visits!B:B),0),"")</f>
        <v/>
      </c>
      <c r="D105" s="30">
        <f t="array" ref="D105">IFERROR(VLOOKUP(Table3[[#This Row],[VISIT_ID]],J_A_visits!$A:$O,COLUMN(J_A_visits!C:C),0),"")</f>
        <v/>
      </c>
      <c r="E105" s="30">
        <f t="array" ref="E105">IFERROR(VLOOKUP(Table3[[#This Row],[VISIT_ID]],J_A_visits!$A:$O,COLUMN(J_A_visits!D:D),0),"")</f>
        <v/>
      </c>
      <c r="F105" s="6">
        <f t="array" ref="F105">IFERROR(DATEVALUE(LEFT(VLOOKUP(Table3[[#This Row],[VISIT_ID]],J_A_visits!A:O,COLUMN(J_A_visits!E:E),0),10)),"")</f>
        <v/>
      </c>
      <c r="G105" s="30">
        <f t="array" ref="G105">IFERROR(VLOOKUP(Table3[[#This Row],[TS_ID]],J_A_visits_timeSheetEntries!A:H,COLUMN(J_A_visits_timeSheetEntries!B:B),0),"")</f>
        <v/>
      </c>
      <c r="H105" s="38">
        <f t="array" ref="H105">IFERROR(TIMEVALUE(MID(VLOOKUP(Table3[[#This Row],[TS_ID]],J_A_visits_timeSheetEntries!$A:$H,COLUMN(J_A_visits_timeSheetEntries!C:C),0),12,8))-(7/24),"")</f>
        <v/>
      </c>
      <c r="I105" s="38">
        <f t="array" ref="I105">IFERROR(
    MOD(TIMEVALUE(MID(VLOOKUP(Table3[[#This Row],[TS_ID]],J_A_visits_timeSheetEntries!$A:$H,COLUMN(J_A_visits_timeSheetEntries!D:D),0),12,8)) - (7/24), 1),
"")</f>
        <v/>
      </c>
      <c r="J105" s="20">
        <f t="array" ref="J105">IFERROR(IFERROR(VLOOKUP(Table3[[#This Row],[TS_ID]],J_A_visits_timeSheetEntries!$A:$H,COLUMN(J_A_visits_timeSheetEntries!E:E),0),"")/3600,"")</f>
        <v/>
      </c>
      <c r="K105" s="37">
        <f t="array" ref="K105">IFERROR(VLOOKUP(Table3[[#This Row],[TS_ID]],J_A_visits_timeSheetEntries!$A:$H,COLUMN(J_A_visits_timeSheetEntries!$F:$F),FALSE),"")</f>
        <v/>
      </c>
      <c r="L105" s="37">
        <f>IFERROR(Table3[[#This Row],[DURATION]]*Table3[[#This Row],[LABOR_RATE]],"")</f>
        <v/>
      </c>
      <c r="M105" s="30">
        <f t="array" ref="M105">IFERROR(VLOOKUP(Table3[[#This Row],[TS_ID]],J_A_visits_timeSheetEntries!$A:$H,COLUMN(J_A_visits_timeSheetEntries!H:H),0),"")</f>
        <v/>
      </c>
    </row>
    <row r="106">
      <c r="A106" s="30">
        <f>IF(J_A_visits_timeSheetEntries!A106="","",J_A_visits_timeSheetEntries!A106)</f>
        <v/>
      </c>
      <c r="B106" s="30">
        <f t="array" ref="B106">IFERROR(VLOOKUP(Table3[[#This Row],[TS_ID]],J_A_visits_timeSheetEntries!A:I,COLUMN(J_A_visits_timeSheetEntries!I:I),0),"")</f>
        <v/>
      </c>
      <c r="C106" s="30">
        <f t="array" ref="C106">IFERROR(VLOOKUP(Table3[[#This Row],[VISIT_ID]],J_A_visits!$A:$O,COLUMN(J_A_visits!B:B),0),"")</f>
        <v/>
      </c>
      <c r="D106" s="30">
        <f t="array" ref="D106">IFERROR(VLOOKUP(Table3[[#This Row],[VISIT_ID]],J_A_visits!$A:$O,COLUMN(J_A_visits!C:C),0),"")</f>
        <v/>
      </c>
      <c r="E106" s="30">
        <f t="array" ref="E106">IFERROR(VLOOKUP(Table3[[#This Row],[VISIT_ID]],J_A_visits!$A:$O,COLUMN(J_A_visits!D:D),0),"")</f>
        <v/>
      </c>
      <c r="F106" s="6">
        <f t="array" ref="F106">IFERROR(DATEVALUE(LEFT(VLOOKUP(Table3[[#This Row],[VISIT_ID]],J_A_visits!A:O,COLUMN(J_A_visits!E:E),0),10)),"")</f>
        <v/>
      </c>
      <c r="G106" s="30">
        <f t="array" ref="G106">IFERROR(VLOOKUP(Table3[[#This Row],[TS_ID]],J_A_visits_timeSheetEntries!A:H,COLUMN(J_A_visits_timeSheetEntries!B:B),0),"")</f>
        <v/>
      </c>
      <c r="H106" s="38">
        <f t="array" ref="H106">IFERROR(TIMEVALUE(MID(VLOOKUP(Table3[[#This Row],[TS_ID]],J_A_visits_timeSheetEntries!$A:$H,COLUMN(J_A_visits_timeSheetEntries!C:C),0),12,8))-(7/24),"")</f>
        <v/>
      </c>
      <c r="I106" s="38">
        <f t="array" ref="I106">IFERROR(
    MOD(TIMEVALUE(MID(VLOOKUP(Table3[[#This Row],[TS_ID]],J_A_visits_timeSheetEntries!$A:$H,COLUMN(J_A_visits_timeSheetEntries!D:D),0),12,8)) - (7/24), 1),
"")</f>
        <v/>
      </c>
      <c r="J106" s="20">
        <f t="array" ref="J106">IFERROR(IFERROR(VLOOKUP(Table3[[#This Row],[TS_ID]],J_A_visits_timeSheetEntries!$A:$H,COLUMN(J_A_visits_timeSheetEntries!E:E),0),"")/3600,"")</f>
        <v/>
      </c>
      <c r="K106" s="37">
        <f t="array" ref="K106">IFERROR(VLOOKUP(Table3[[#This Row],[TS_ID]],J_A_visits_timeSheetEntries!$A:$H,COLUMN(J_A_visits_timeSheetEntries!$F:$F),FALSE),"")</f>
        <v/>
      </c>
      <c r="L106" s="37">
        <f>IFERROR(Table3[[#This Row],[DURATION]]*Table3[[#This Row],[LABOR_RATE]],"")</f>
        <v/>
      </c>
      <c r="M106" s="30">
        <f t="array" ref="M106">IFERROR(VLOOKUP(Table3[[#This Row],[TS_ID]],J_A_visits_timeSheetEntries!$A:$H,COLUMN(J_A_visits_timeSheetEntries!H:H),0),"")</f>
        <v/>
      </c>
    </row>
    <row r="107">
      <c r="A107" s="30">
        <f>IF(J_A_visits_timeSheetEntries!A107="","",J_A_visits_timeSheetEntries!A107)</f>
        <v/>
      </c>
      <c r="B107" s="30">
        <f t="array" ref="B107">IFERROR(VLOOKUP(Table3[[#This Row],[TS_ID]],J_A_visits_timeSheetEntries!A:I,COLUMN(J_A_visits_timeSheetEntries!I:I),0),"")</f>
        <v/>
      </c>
      <c r="C107" s="30">
        <f t="array" ref="C107">IFERROR(VLOOKUP(Table3[[#This Row],[VISIT_ID]],J_A_visits!$A:$O,COLUMN(J_A_visits!B:B),0),"")</f>
        <v/>
      </c>
      <c r="D107" s="30">
        <f t="array" ref="D107">IFERROR(VLOOKUP(Table3[[#This Row],[VISIT_ID]],J_A_visits!$A:$O,COLUMN(J_A_visits!C:C),0),"")</f>
        <v/>
      </c>
      <c r="E107" s="30">
        <f t="array" ref="E107">IFERROR(VLOOKUP(Table3[[#This Row],[VISIT_ID]],J_A_visits!$A:$O,COLUMN(J_A_visits!D:D),0),"")</f>
        <v/>
      </c>
      <c r="F107" s="6">
        <f t="array" ref="F107">IFERROR(DATEVALUE(LEFT(VLOOKUP(Table3[[#This Row],[VISIT_ID]],J_A_visits!A:O,COLUMN(J_A_visits!E:E),0),10)),"")</f>
        <v/>
      </c>
      <c r="G107" s="30">
        <f t="array" ref="G107">IFERROR(VLOOKUP(Table3[[#This Row],[TS_ID]],J_A_visits_timeSheetEntries!A:H,COLUMN(J_A_visits_timeSheetEntries!B:B),0),"")</f>
        <v/>
      </c>
      <c r="H107" s="38">
        <f t="array" ref="H107">IFERROR(TIMEVALUE(MID(VLOOKUP(Table3[[#This Row],[TS_ID]],J_A_visits_timeSheetEntries!$A:$H,COLUMN(J_A_visits_timeSheetEntries!C:C),0),12,8))-(7/24),"")</f>
        <v/>
      </c>
      <c r="I107" s="38">
        <f t="array" ref="I107">IFERROR(
    MOD(TIMEVALUE(MID(VLOOKUP(Table3[[#This Row],[TS_ID]],J_A_visits_timeSheetEntries!$A:$H,COLUMN(J_A_visits_timeSheetEntries!D:D),0),12,8)) - (7/24), 1),
"")</f>
        <v/>
      </c>
      <c r="J107" s="20">
        <f t="array" ref="J107">IFERROR(IFERROR(VLOOKUP(Table3[[#This Row],[TS_ID]],J_A_visits_timeSheetEntries!$A:$H,COLUMN(J_A_visits_timeSheetEntries!E:E),0),"")/3600,"")</f>
        <v/>
      </c>
      <c r="K107" s="37">
        <f t="array" ref="K107">IFERROR(VLOOKUP(Table3[[#This Row],[TS_ID]],J_A_visits_timeSheetEntries!$A:$H,COLUMN(J_A_visits_timeSheetEntries!$F:$F),FALSE),"")</f>
        <v/>
      </c>
      <c r="L107" s="37">
        <f>IFERROR(Table3[[#This Row],[DURATION]]*Table3[[#This Row],[LABOR_RATE]],"")</f>
        <v/>
      </c>
      <c r="M107" s="30">
        <f t="array" ref="M107">IFERROR(VLOOKUP(Table3[[#This Row],[TS_ID]],J_A_visits_timeSheetEntries!$A:$H,COLUMN(J_A_visits_timeSheetEntries!H:H),0),"")</f>
        <v/>
      </c>
    </row>
    <row r="108">
      <c r="A108" s="30">
        <f>IF(J_A_visits_timeSheetEntries!A108="","",J_A_visits_timeSheetEntries!A108)</f>
        <v/>
      </c>
      <c r="B108" s="30">
        <f t="array" ref="B108">IFERROR(VLOOKUP(Table3[[#This Row],[TS_ID]],J_A_visits_timeSheetEntries!A:I,COLUMN(J_A_visits_timeSheetEntries!I:I),0),"")</f>
        <v/>
      </c>
      <c r="C108" s="30">
        <f t="array" ref="C108">IFERROR(VLOOKUP(Table3[[#This Row],[VISIT_ID]],J_A_visits!$A:$O,COLUMN(J_A_visits!B:B),0),"")</f>
        <v/>
      </c>
      <c r="D108" s="30">
        <f t="array" ref="D108">IFERROR(VLOOKUP(Table3[[#This Row],[VISIT_ID]],J_A_visits!$A:$O,COLUMN(J_A_visits!C:C),0),"")</f>
        <v/>
      </c>
      <c r="E108" s="30">
        <f t="array" ref="E108">IFERROR(VLOOKUP(Table3[[#This Row],[VISIT_ID]],J_A_visits!$A:$O,COLUMN(J_A_visits!D:D),0),"")</f>
        <v/>
      </c>
      <c r="F108" s="6">
        <f t="array" ref="F108">IFERROR(DATEVALUE(LEFT(VLOOKUP(Table3[[#This Row],[VISIT_ID]],J_A_visits!A:O,COLUMN(J_A_visits!E:E),0),10)),"")</f>
        <v/>
      </c>
      <c r="G108" s="30">
        <f t="array" ref="G108">IFERROR(VLOOKUP(Table3[[#This Row],[TS_ID]],J_A_visits_timeSheetEntries!A:H,COLUMN(J_A_visits_timeSheetEntries!B:B),0),"")</f>
        <v/>
      </c>
      <c r="H108" s="38">
        <f t="array" ref="H108">IFERROR(TIMEVALUE(MID(VLOOKUP(Table3[[#This Row],[TS_ID]],J_A_visits_timeSheetEntries!$A:$H,COLUMN(J_A_visits_timeSheetEntries!C:C),0),12,8))-(7/24),"")</f>
        <v/>
      </c>
      <c r="I108" s="38">
        <f t="array" ref="I108">IFERROR(
    MOD(TIMEVALUE(MID(VLOOKUP(Table3[[#This Row],[TS_ID]],J_A_visits_timeSheetEntries!$A:$H,COLUMN(J_A_visits_timeSheetEntries!D:D),0),12,8)) - (7/24), 1),
"")</f>
        <v/>
      </c>
      <c r="J108" s="20">
        <f t="array" ref="J108">IFERROR(IFERROR(VLOOKUP(Table3[[#This Row],[TS_ID]],J_A_visits_timeSheetEntries!$A:$H,COLUMN(J_A_visits_timeSheetEntries!E:E),0),"")/3600,"")</f>
        <v/>
      </c>
      <c r="K108" s="37">
        <f t="array" ref="K108">IFERROR(VLOOKUP(Table3[[#This Row],[TS_ID]],J_A_visits_timeSheetEntries!$A:$H,COLUMN(J_A_visits_timeSheetEntries!$F:$F),FALSE),"")</f>
        <v/>
      </c>
      <c r="L108" s="37">
        <f>IFERROR(Table3[[#This Row],[DURATION]]*Table3[[#This Row],[LABOR_RATE]],"")</f>
        <v/>
      </c>
      <c r="M108" s="30">
        <f t="array" ref="M108">IFERROR(VLOOKUP(Table3[[#This Row],[TS_ID]],J_A_visits_timeSheetEntries!$A:$H,COLUMN(J_A_visits_timeSheetEntries!H:H),0),"")</f>
        <v/>
      </c>
    </row>
    <row r="109">
      <c r="A109" s="30">
        <f>IF(J_A_visits_timeSheetEntries!A109="","",J_A_visits_timeSheetEntries!A109)</f>
        <v/>
      </c>
      <c r="B109" s="30">
        <f t="array" ref="B109">IFERROR(VLOOKUP(Table3[[#This Row],[TS_ID]],J_A_visits_timeSheetEntries!A:I,COLUMN(J_A_visits_timeSheetEntries!I:I),0),"")</f>
        <v/>
      </c>
      <c r="C109" s="30">
        <f t="array" ref="C109">IFERROR(VLOOKUP(Table3[[#This Row],[VISIT_ID]],J_A_visits!$A:$O,COLUMN(J_A_visits!B:B),0),"")</f>
        <v/>
      </c>
      <c r="D109" s="30">
        <f t="array" ref="D109">IFERROR(VLOOKUP(Table3[[#This Row],[VISIT_ID]],J_A_visits!$A:$O,COLUMN(J_A_visits!C:C),0),"")</f>
        <v/>
      </c>
      <c r="E109" s="30">
        <f t="array" ref="E109">IFERROR(VLOOKUP(Table3[[#This Row],[VISIT_ID]],J_A_visits!$A:$O,COLUMN(J_A_visits!D:D),0),"")</f>
        <v/>
      </c>
      <c r="F109" s="6">
        <f t="array" ref="F109">IFERROR(DATEVALUE(LEFT(VLOOKUP(Table3[[#This Row],[VISIT_ID]],J_A_visits!A:O,COLUMN(J_A_visits!E:E),0),10)),"")</f>
        <v/>
      </c>
      <c r="G109" s="30">
        <f t="array" ref="G109">IFERROR(VLOOKUP(Table3[[#This Row],[TS_ID]],J_A_visits_timeSheetEntries!A:H,COLUMN(J_A_visits_timeSheetEntries!B:B),0),"")</f>
        <v/>
      </c>
      <c r="H109" s="38">
        <f t="array" ref="H109">IFERROR(TIMEVALUE(MID(VLOOKUP(Table3[[#This Row],[TS_ID]],J_A_visits_timeSheetEntries!$A:$H,COLUMN(J_A_visits_timeSheetEntries!C:C),0),12,8))-(7/24),"")</f>
        <v/>
      </c>
      <c r="I109" s="38">
        <f t="array" ref="I109">IFERROR(
    MOD(TIMEVALUE(MID(VLOOKUP(Table3[[#This Row],[TS_ID]],J_A_visits_timeSheetEntries!$A:$H,COLUMN(J_A_visits_timeSheetEntries!D:D),0),12,8)) - (7/24), 1),
"")</f>
        <v/>
      </c>
      <c r="J109" s="20">
        <f t="array" ref="J109">IFERROR(IFERROR(VLOOKUP(Table3[[#This Row],[TS_ID]],J_A_visits_timeSheetEntries!$A:$H,COLUMN(J_A_visits_timeSheetEntries!E:E),0),"")/3600,"")</f>
        <v/>
      </c>
      <c r="K109" s="37">
        <f t="array" ref="K109">IFERROR(VLOOKUP(Table3[[#This Row],[TS_ID]],J_A_visits_timeSheetEntries!$A:$H,COLUMN(J_A_visits_timeSheetEntries!$F:$F),FALSE),"")</f>
        <v/>
      </c>
      <c r="L109" s="37">
        <f>IFERROR(Table3[[#This Row],[DURATION]]*Table3[[#This Row],[LABOR_RATE]],"")</f>
        <v/>
      </c>
      <c r="M109" s="30">
        <f t="array" ref="M109">IFERROR(VLOOKUP(Table3[[#This Row],[TS_ID]],J_A_visits_timeSheetEntries!$A:$H,COLUMN(J_A_visits_timeSheetEntries!H:H),0),"")</f>
        <v/>
      </c>
    </row>
    <row r="110">
      <c r="A110" s="30">
        <f>IF(J_A_visits_timeSheetEntries!A110="","",J_A_visits_timeSheetEntries!A110)</f>
        <v/>
      </c>
      <c r="B110" s="30">
        <f t="array" ref="B110">IFERROR(VLOOKUP(Table3[[#This Row],[TS_ID]],J_A_visits_timeSheetEntries!A:I,COLUMN(J_A_visits_timeSheetEntries!I:I),0),"")</f>
        <v/>
      </c>
      <c r="C110" s="30">
        <f t="array" ref="C110">IFERROR(VLOOKUP(Table3[[#This Row],[VISIT_ID]],J_A_visits!$A:$O,COLUMN(J_A_visits!B:B),0),"")</f>
        <v/>
      </c>
      <c r="D110" s="30">
        <f t="array" ref="D110">IFERROR(VLOOKUP(Table3[[#This Row],[VISIT_ID]],J_A_visits!$A:$O,COLUMN(J_A_visits!C:C),0),"")</f>
        <v/>
      </c>
      <c r="E110" s="30">
        <f t="array" ref="E110">IFERROR(VLOOKUP(Table3[[#This Row],[VISIT_ID]],J_A_visits!$A:$O,COLUMN(J_A_visits!D:D),0),"")</f>
        <v/>
      </c>
      <c r="F110" s="6">
        <f t="array" ref="F110">IFERROR(DATEVALUE(LEFT(VLOOKUP(Table3[[#This Row],[VISIT_ID]],J_A_visits!A:O,COLUMN(J_A_visits!E:E),0),10)),"")</f>
        <v/>
      </c>
      <c r="G110" s="30">
        <f t="array" ref="G110">IFERROR(VLOOKUP(Table3[[#This Row],[TS_ID]],J_A_visits_timeSheetEntries!A:H,COLUMN(J_A_visits_timeSheetEntries!B:B),0),"")</f>
        <v/>
      </c>
      <c r="H110" s="38">
        <f t="array" ref="H110">IFERROR(TIMEVALUE(MID(VLOOKUP(Table3[[#This Row],[TS_ID]],J_A_visits_timeSheetEntries!$A:$H,COLUMN(J_A_visits_timeSheetEntries!C:C),0),12,8))-(7/24),"")</f>
        <v/>
      </c>
      <c r="I110" s="38">
        <f t="array" ref="I110">IFERROR(
    MOD(TIMEVALUE(MID(VLOOKUP(Table3[[#This Row],[TS_ID]],J_A_visits_timeSheetEntries!$A:$H,COLUMN(J_A_visits_timeSheetEntries!D:D),0),12,8)) - (7/24), 1),
"")</f>
        <v/>
      </c>
      <c r="J110" s="20">
        <f t="array" ref="J110">IFERROR(IFERROR(VLOOKUP(Table3[[#This Row],[TS_ID]],J_A_visits_timeSheetEntries!$A:$H,COLUMN(J_A_visits_timeSheetEntries!E:E),0),"")/3600,"")</f>
        <v/>
      </c>
      <c r="K110" s="37">
        <f t="array" ref="K110">IFERROR(VLOOKUP(Table3[[#This Row],[TS_ID]],J_A_visits_timeSheetEntries!$A:$H,COLUMN(J_A_visits_timeSheetEntries!$F:$F),FALSE),"")</f>
        <v/>
      </c>
      <c r="L110" s="37">
        <f>IFERROR(Table3[[#This Row],[DURATION]]*Table3[[#This Row],[LABOR_RATE]],"")</f>
        <v/>
      </c>
      <c r="M110" s="30">
        <f t="array" ref="M110">IFERROR(VLOOKUP(Table3[[#This Row],[TS_ID]],J_A_visits_timeSheetEntries!$A:$H,COLUMN(J_A_visits_timeSheetEntries!H:H),0),"")</f>
        <v/>
      </c>
    </row>
    <row r="111">
      <c r="A111" s="30">
        <f>IF(J_A_visits_timeSheetEntries!A111="","",J_A_visits_timeSheetEntries!A111)</f>
        <v/>
      </c>
      <c r="B111" s="30">
        <f t="array" ref="B111">IFERROR(VLOOKUP(Table3[[#This Row],[TS_ID]],J_A_visits_timeSheetEntries!A:I,COLUMN(J_A_visits_timeSheetEntries!I:I),0),"")</f>
        <v/>
      </c>
      <c r="C111" s="30">
        <f t="array" ref="C111">IFERROR(VLOOKUP(Table3[[#This Row],[VISIT_ID]],J_A_visits!$A:$O,COLUMN(J_A_visits!B:B),0),"")</f>
        <v/>
      </c>
      <c r="D111" s="30">
        <f t="array" ref="D111">IFERROR(VLOOKUP(Table3[[#This Row],[VISIT_ID]],J_A_visits!$A:$O,COLUMN(J_A_visits!C:C),0),"")</f>
        <v/>
      </c>
      <c r="E111" s="30">
        <f t="array" ref="E111">IFERROR(VLOOKUP(Table3[[#This Row],[VISIT_ID]],J_A_visits!$A:$O,COLUMN(J_A_visits!D:D),0),"")</f>
        <v/>
      </c>
      <c r="F111" s="6">
        <f t="array" ref="F111">IFERROR(DATEVALUE(LEFT(VLOOKUP(Table3[[#This Row],[VISIT_ID]],J_A_visits!A:O,COLUMN(J_A_visits!E:E),0),10)),"")</f>
        <v/>
      </c>
      <c r="G111" s="30">
        <f t="array" ref="G111">IFERROR(VLOOKUP(Table3[[#This Row],[TS_ID]],J_A_visits_timeSheetEntries!A:H,COLUMN(J_A_visits_timeSheetEntries!B:B),0),"")</f>
        <v/>
      </c>
      <c r="H111" s="38">
        <f t="array" ref="H111">IFERROR(TIMEVALUE(MID(VLOOKUP(Table3[[#This Row],[TS_ID]],J_A_visits_timeSheetEntries!$A:$H,COLUMN(J_A_visits_timeSheetEntries!C:C),0),12,8))-(7/24),"")</f>
        <v/>
      </c>
      <c r="I111" s="38">
        <f t="array" ref="I111">IFERROR(
    MOD(TIMEVALUE(MID(VLOOKUP(Table3[[#This Row],[TS_ID]],J_A_visits_timeSheetEntries!$A:$H,COLUMN(J_A_visits_timeSheetEntries!D:D),0),12,8)) - (7/24), 1),
"")</f>
        <v/>
      </c>
      <c r="J111" s="20">
        <f t="array" ref="J111">IFERROR(IFERROR(VLOOKUP(Table3[[#This Row],[TS_ID]],J_A_visits_timeSheetEntries!$A:$H,COLUMN(J_A_visits_timeSheetEntries!E:E),0),"")/3600,"")</f>
        <v/>
      </c>
      <c r="K111" s="37">
        <f t="array" ref="K111">IFERROR(VLOOKUP(Table3[[#This Row],[TS_ID]],J_A_visits_timeSheetEntries!$A:$H,COLUMN(J_A_visits_timeSheetEntries!$F:$F),FALSE),"")</f>
        <v/>
      </c>
      <c r="L111" s="37">
        <f>IFERROR(Table3[[#This Row],[DURATION]]*Table3[[#This Row],[LABOR_RATE]],"")</f>
        <v/>
      </c>
      <c r="M111" s="30">
        <f t="array" ref="M111">IFERROR(VLOOKUP(Table3[[#This Row],[TS_ID]],J_A_visits_timeSheetEntries!$A:$H,COLUMN(J_A_visits_timeSheetEntries!H:H),0),"")</f>
        <v/>
      </c>
    </row>
    <row r="112">
      <c r="A112" s="30">
        <f>IF(J_A_visits_timeSheetEntries!A112="","",J_A_visits_timeSheetEntries!A112)</f>
        <v/>
      </c>
      <c r="B112" s="30">
        <f t="array" ref="B112">IFERROR(VLOOKUP(Table3[[#This Row],[TS_ID]],J_A_visits_timeSheetEntries!A:I,COLUMN(J_A_visits_timeSheetEntries!I:I),0),"")</f>
        <v/>
      </c>
      <c r="C112" s="30">
        <f t="array" ref="C112">IFERROR(VLOOKUP(Table3[[#This Row],[VISIT_ID]],J_A_visits!$A:$O,COLUMN(J_A_visits!B:B),0),"")</f>
        <v/>
      </c>
      <c r="D112" s="30">
        <f t="array" ref="D112">IFERROR(VLOOKUP(Table3[[#This Row],[VISIT_ID]],J_A_visits!$A:$O,COLUMN(J_A_visits!C:C),0),"")</f>
        <v/>
      </c>
      <c r="E112" s="30">
        <f t="array" ref="E112">IFERROR(VLOOKUP(Table3[[#This Row],[VISIT_ID]],J_A_visits!$A:$O,COLUMN(J_A_visits!D:D),0),"")</f>
        <v/>
      </c>
      <c r="F112" s="6">
        <f t="array" ref="F112">IFERROR(DATEVALUE(LEFT(VLOOKUP(Table3[[#This Row],[VISIT_ID]],J_A_visits!A:O,COLUMN(J_A_visits!E:E),0),10)),"")</f>
        <v/>
      </c>
      <c r="G112" s="30">
        <f t="array" ref="G112">IFERROR(VLOOKUP(Table3[[#This Row],[TS_ID]],J_A_visits_timeSheetEntries!A:H,COLUMN(J_A_visits_timeSheetEntries!B:B),0),"")</f>
        <v/>
      </c>
      <c r="H112" s="38">
        <f t="array" ref="H112">IFERROR(TIMEVALUE(MID(VLOOKUP(Table3[[#This Row],[TS_ID]],J_A_visits_timeSheetEntries!$A:$H,COLUMN(J_A_visits_timeSheetEntries!C:C),0),12,8))-(7/24),"")</f>
        <v/>
      </c>
      <c r="I112" s="38">
        <f t="array" ref="I112">IFERROR(
    MOD(TIMEVALUE(MID(VLOOKUP(Table3[[#This Row],[TS_ID]],J_A_visits_timeSheetEntries!$A:$H,COLUMN(J_A_visits_timeSheetEntries!D:D),0),12,8)) - (7/24), 1),
"")</f>
        <v/>
      </c>
      <c r="J112" s="20">
        <f t="array" ref="J112">IFERROR(IFERROR(VLOOKUP(Table3[[#This Row],[TS_ID]],J_A_visits_timeSheetEntries!$A:$H,COLUMN(J_A_visits_timeSheetEntries!E:E),0),"")/3600,"")</f>
        <v/>
      </c>
      <c r="K112" s="37">
        <f t="array" ref="K112">IFERROR(VLOOKUP(Table3[[#This Row],[TS_ID]],J_A_visits_timeSheetEntries!$A:$H,COLUMN(J_A_visits_timeSheetEntries!$F:$F),FALSE),"")</f>
        <v/>
      </c>
      <c r="L112" s="37">
        <f>IFERROR(Table3[[#This Row],[DURATION]]*Table3[[#This Row],[LABOR_RATE]],"")</f>
        <v/>
      </c>
      <c r="M112" s="30">
        <f t="array" ref="M112">IFERROR(VLOOKUP(Table3[[#This Row],[TS_ID]],J_A_visits_timeSheetEntries!$A:$H,COLUMN(J_A_visits_timeSheetEntries!H:H),0),"")</f>
        <v/>
      </c>
    </row>
    <row r="113">
      <c r="A113" s="30">
        <f>IF(J_A_visits_timeSheetEntries!A113="","",J_A_visits_timeSheetEntries!A113)</f>
        <v/>
      </c>
      <c r="B113" s="30">
        <f t="array" ref="B113">IFERROR(VLOOKUP(Table3[[#This Row],[TS_ID]],J_A_visits_timeSheetEntries!A:I,COLUMN(J_A_visits_timeSheetEntries!I:I),0),"")</f>
        <v/>
      </c>
      <c r="C113" s="30">
        <f t="array" ref="C113">IFERROR(VLOOKUP(Table3[[#This Row],[VISIT_ID]],J_A_visits!$A:$O,COLUMN(J_A_visits!B:B),0),"")</f>
        <v/>
      </c>
      <c r="D113" s="30">
        <f t="array" ref="D113">IFERROR(VLOOKUP(Table3[[#This Row],[VISIT_ID]],J_A_visits!$A:$O,COLUMN(J_A_visits!C:C),0),"")</f>
        <v/>
      </c>
      <c r="E113" s="30">
        <f t="array" ref="E113">IFERROR(VLOOKUP(Table3[[#This Row],[VISIT_ID]],J_A_visits!$A:$O,COLUMN(J_A_visits!D:D),0),"")</f>
        <v/>
      </c>
      <c r="F113" s="6">
        <f t="array" ref="F113">IFERROR(DATEVALUE(LEFT(VLOOKUP(Table3[[#This Row],[VISIT_ID]],J_A_visits!A:O,COLUMN(J_A_visits!E:E),0),10)),"")</f>
        <v/>
      </c>
      <c r="G113" s="30">
        <f t="array" ref="G113">IFERROR(VLOOKUP(Table3[[#This Row],[TS_ID]],J_A_visits_timeSheetEntries!A:H,COLUMN(J_A_visits_timeSheetEntries!B:B),0),"")</f>
        <v/>
      </c>
      <c r="H113" s="38">
        <f t="array" ref="H113">IFERROR(TIMEVALUE(MID(VLOOKUP(Table3[[#This Row],[TS_ID]],J_A_visits_timeSheetEntries!$A:$H,COLUMN(J_A_visits_timeSheetEntries!C:C),0),12,8))-(7/24),"")</f>
        <v/>
      </c>
      <c r="I113" s="38">
        <f t="array" ref="I113">IFERROR(
    MOD(TIMEVALUE(MID(VLOOKUP(Table3[[#This Row],[TS_ID]],J_A_visits_timeSheetEntries!$A:$H,COLUMN(J_A_visits_timeSheetEntries!D:D),0),12,8)) - (7/24), 1),
"")</f>
        <v/>
      </c>
      <c r="J113" s="20">
        <f t="array" ref="J113">IFERROR(IFERROR(VLOOKUP(Table3[[#This Row],[TS_ID]],J_A_visits_timeSheetEntries!$A:$H,COLUMN(J_A_visits_timeSheetEntries!E:E),0),"")/3600,"")</f>
        <v/>
      </c>
      <c r="K113" s="37">
        <f t="array" ref="K113">IFERROR(VLOOKUP(Table3[[#This Row],[TS_ID]],J_A_visits_timeSheetEntries!$A:$H,COLUMN(J_A_visits_timeSheetEntries!$F:$F),FALSE),"")</f>
        <v/>
      </c>
      <c r="L113" s="37">
        <f>IFERROR(Table3[[#This Row],[DURATION]]*Table3[[#This Row],[LABOR_RATE]],"")</f>
        <v/>
      </c>
      <c r="M113" s="30">
        <f t="array" ref="M113">IFERROR(VLOOKUP(Table3[[#This Row],[TS_ID]],J_A_visits_timeSheetEntries!$A:$H,COLUMN(J_A_visits_timeSheetEntries!H:H),0),"")</f>
        <v/>
      </c>
    </row>
    <row r="114">
      <c r="A114" s="30">
        <f>IF(J_A_visits_timeSheetEntries!A114="","",J_A_visits_timeSheetEntries!A114)</f>
        <v/>
      </c>
      <c r="B114" s="30">
        <f t="array" ref="B114">IFERROR(VLOOKUP(Table3[[#This Row],[TS_ID]],J_A_visits_timeSheetEntries!A:I,COLUMN(J_A_visits_timeSheetEntries!I:I),0),"")</f>
        <v/>
      </c>
      <c r="C114" s="30">
        <f t="array" ref="C114">IFERROR(VLOOKUP(Table3[[#This Row],[VISIT_ID]],J_A_visits!$A:$O,COLUMN(J_A_visits!B:B),0),"")</f>
        <v/>
      </c>
      <c r="D114" s="30">
        <f t="array" ref="D114">IFERROR(VLOOKUP(Table3[[#This Row],[VISIT_ID]],J_A_visits!$A:$O,COLUMN(J_A_visits!C:C),0),"")</f>
        <v/>
      </c>
      <c r="E114" s="30">
        <f t="array" ref="E114">IFERROR(VLOOKUP(Table3[[#This Row],[VISIT_ID]],J_A_visits!$A:$O,COLUMN(J_A_visits!D:D),0),"")</f>
        <v/>
      </c>
      <c r="F114" s="6">
        <f t="array" ref="F114">IFERROR(DATEVALUE(LEFT(VLOOKUP(Table3[[#This Row],[VISIT_ID]],J_A_visits!A:O,COLUMN(J_A_visits!E:E),0),10)),"")</f>
        <v/>
      </c>
      <c r="G114" s="30">
        <f t="array" ref="G114">IFERROR(VLOOKUP(Table3[[#This Row],[TS_ID]],J_A_visits_timeSheetEntries!A:H,COLUMN(J_A_visits_timeSheetEntries!B:B),0),"")</f>
        <v/>
      </c>
      <c r="H114" s="38">
        <f t="array" ref="H114">IFERROR(TIMEVALUE(MID(VLOOKUP(Table3[[#This Row],[TS_ID]],J_A_visits_timeSheetEntries!$A:$H,COLUMN(J_A_visits_timeSheetEntries!C:C),0),12,8))-(7/24),"")</f>
        <v/>
      </c>
      <c r="I114" s="38">
        <f t="array" ref="I114">IFERROR(
    MOD(TIMEVALUE(MID(VLOOKUP(Table3[[#This Row],[TS_ID]],J_A_visits_timeSheetEntries!$A:$H,COLUMN(J_A_visits_timeSheetEntries!D:D),0),12,8)) - (7/24), 1),
"")</f>
        <v/>
      </c>
      <c r="J114" s="20">
        <f t="array" ref="J114">IFERROR(IFERROR(VLOOKUP(Table3[[#This Row],[TS_ID]],J_A_visits_timeSheetEntries!$A:$H,COLUMN(J_A_visits_timeSheetEntries!E:E),0),"")/3600,"")</f>
        <v/>
      </c>
      <c r="K114" s="37">
        <f t="array" ref="K114">IFERROR(VLOOKUP(Table3[[#This Row],[TS_ID]],J_A_visits_timeSheetEntries!$A:$H,COLUMN(J_A_visits_timeSheetEntries!$F:$F),FALSE),"")</f>
        <v/>
      </c>
      <c r="L114" s="37">
        <f>IFERROR(Table3[[#This Row],[DURATION]]*Table3[[#This Row],[LABOR_RATE]],"")</f>
        <v/>
      </c>
      <c r="M114" s="30">
        <f t="array" ref="M114">IFERROR(VLOOKUP(Table3[[#This Row],[TS_ID]],J_A_visits_timeSheetEntries!$A:$H,COLUMN(J_A_visits_timeSheetEntries!H:H),0),"")</f>
        <v/>
      </c>
    </row>
    <row r="115">
      <c r="A115" s="30">
        <f>IF(J_A_visits_timeSheetEntries!A115="","",J_A_visits_timeSheetEntries!A115)</f>
        <v/>
      </c>
      <c r="B115" s="30">
        <f t="array" ref="B115">IFERROR(VLOOKUP(Table3[[#This Row],[TS_ID]],J_A_visits_timeSheetEntries!A:I,COLUMN(J_A_visits_timeSheetEntries!I:I),0),"")</f>
        <v/>
      </c>
      <c r="C115" s="30">
        <f t="array" ref="C115">IFERROR(VLOOKUP(Table3[[#This Row],[VISIT_ID]],J_A_visits!$A:$O,COLUMN(J_A_visits!B:B),0),"")</f>
        <v/>
      </c>
      <c r="D115" s="30">
        <f t="array" ref="D115">IFERROR(VLOOKUP(Table3[[#This Row],[VISIT_ID]],J_A_visits!$A:$O,COLUMN(J_A_visits!C:C),0),"")</f>
        <v/>
      </c>
      <c r="E115" s="30">
        <f t="array" ref="E115">IFERROR(VLOOKUP(Table3[[#This Row],[VISIT_ID]],J_A_visits!$A:$O,COLUMN(J_A_visits!D:D),0),"")</f>
        <v/>
      </c>
      <c r="F115" s="6">
        <f t="array" ref="F115">IFERROR(DATEVALUE(LEFT(VLOOKUP(Table3[[#This Row],[VISIT_ID]],J_A_visits!A:O,COLUMN(J_A_visits!E:E),0),10)),"")</f>
        <v/>
      </c>
      <c r="G115" s="30">
        <f t="array" ref="G115">IFERROR(VLOOKUP(Table3[[#This Row],[TS_ID]],J_A_visits_timeSheetEntries!A:H,COLUMN(J_A_visits_timeSheetEntries!B:B),0),"")</f>
        <v/>
      </c>
      <c r="H115" s="38">
        <f t="array" ref="H115">IFERROR(TIMEVALUE(MID(VLOOKUP(Table3[[#This Row],[TS_ID]],J_A_visits_timeSheetEntries!$A:$H,COLUMN(J_A_visits_timeSheetEntries!C:C),0),12,8))-(7/24),"")</f>
        <v/>
      </c>
      <c r="I115" s="38">
        <f t="array" ref="I115">IFERROR(
    MOD(TIMEVALUE(MID(VLOOKUP(Table3[[#This Row],[TS_ID]],J_A_visits_timeSheetEntries!$A:$H,COLUMN(J_A_visits_timeSheetEntries!D:D),0),12,8)) - (7/24), 1),
"")</f>
        <v/>
      </c>
      <c r="J115" s="20">
        <f t="array" ref="J115">IFERROR(IFERROR(VLOOKUP(Table3[[#This Row],[TS_ID]],J_A_visits_timeSheetEntries!$A:$H,COLUMN(J_A_visits_timeSheetEntries!E:E),0),"")/3600,"")</f>
        <v/>
      </c>
      <c r="K115" s="37">
        <f t="array" ref="K115">IFERROR(VLOOKUP(Table3[[#This Row],[TS_ID]],J_A_visits_timeSheetEntries!$A:$H,COLUMN(J_A_visits_timeSheetEntries!$F:$F),FALSE),"")</f>
        <v/>
      </c>
      <c r="L115" s="37">
        <f>IFERROR(Table3[[#This Row],[DURATION]]*Table3[[#This Row],[LABOR_RATE]],"")</f>
        <v/>
      </c>
      <c r="M115" s="30">
        <f t="array" ref="M115">IFERROR(VLOOKUP(Table3[[#This Row],[TS_ID]],J_A_visits_timeSheetEntries!$A:$H,COLUMN(J_A_visits_timeSheetEntries!H:H),0),"")</f>
        <v/>
      </c>
    </row>
    <row r="116">
      <c r="A116" s="30">
        <f>IF(J_A_visits_timeSheetEntries!A116="","",J_A_visits_timeSheetEntries!A116)</f>
        <v/>
      </c>
      <c r="B116" s="30">
        <f t="array" ref="B116">IFERROR(VLOOKUP(Table3[[#This Row],[TS_ID]],J_A_visits_timeSheetEntries!A:I,COLUMN(J_A_visits_timeSheetEntries!I:I),0),"")</f>
        <v/>
      </c>
      <c r="C116" s="30">
        <f t="array" ref="C116">IFERROR(VLOOKUP(Table3[[#This Row],[VISIT_ID]],J_A_visits!$A:$O,COLUMN(J_A_visits!B:B),0),"")</f>
        <v/>
      </c>
      <c r="D116" s="30">
        <f t="array" ref="D116">IFERROR(VLOOKUP(Table3[[#This Row],[VISIT_ID]],J_A_visits!$A:$O,COLUMN(J_A_visits!C:C),0),"")</f>
        <v/>
      </c>
      <c r="E116" s="30">
        <f t="array" ref="E116">IFERROR(VLOOKUP(Table3[[#This Row],[VISIT_ID]],J_A_visits!$A:$O,COLUMN(J_A_visits!D:D),0),"")</f>
        <v/>
      </c>
      <c r="F116" s="6">
        <f t="array" ref="F116">IFERROR(DATEVALUE(LEFT(VLOOKUP(Table3[[#This Row],[VISIT_ID]],J_A_visits!A:O,COLUMN(J_A_visits!E:E),0),10)),"")</f>
        <v/>
      </c>
      <c r="G116" s="30">
        <f t="array" ref="G116">IFERROR(VLOOKUP(Table3[[#This Row],[TS_ID]],J_A_visits_timeSheetEntries!A:H,COLUMN(J_A_visits_timeSheetEntries!B:B),0),"")</f>
        <v/>
      </c>
      <c r="H116" s="38">
        <f t="array" ref="H116">IFERROR(TIMEVALUE(MID(VLOOKUP(Table3[[#This Row],[TS_ID]],J_A_visits_timeSheetEntries!$A:$H,COLUMN(J_A_visits_timeSheetEntries!C:C),0),12,8))-(7/24),"")</f>
        <v/>
      </c>
      <c r="I116" s="38">
        <f t="array" ref="I116">IFERROR(
    MOD(TIMEVALUE(MID(VLOOKUP(Table3[[#This Row],[TS_ID]],J_A_visits_timeSheetEntries!$A:$H,COLUMN(J_A_visits_timeSheetEntries!D:D),0),12,8)) - (7/24), 1),
"")</f>
        <v/>
      </c>
      <c r="J116" s="20">
        <f t="array" ref="J116">IFERROR(IFERROR(VLOOKUP(Table3[[#This Row],[TS_ID]],J_A_visits_timeSheetEntries!$A:$H,COLUMN(J_A_visits_timeSheetEntries!E:E),0),"")/3600,"")</f>
        <v/>
      </c>
      <c r="K116" s="37">
        <f t="array" ref="K116">IFERROR(VLOOKUP(Table3[[#This Row],[TS_ID]],J_A_visits_timeSheetEntries!$A:$H,COLUMN(J_A_visits_timeSheetEntries!$F:$F),FALSE),"")</f>
        <v/>
      </c>
      <c r="L116" s="37">
        <f>IFERROR(Table3[[#This Row],[DURATION]]*Table3[[#This Row],[LABOR_RATE]],"")</f>
        <v/>
      </c>
      <c r="M116" s="30">
        <f t="array" ref="M116">IFERROR(VLOOKUP(Table3[[#This Row],[TS_ID]],J_A_visits_timeSheetEntries!$A:$H,COLUMN(J_A_visits_timeSheetEntries!H:H),0),"")</f>
        <v/>
      </c>
    </row>
    <row r="117">
      <c r="A117" s="30">
        <f>IF(J_A_visits_timeSheetEntries!A117="","",J_A_visits_timeSheetEntries!A117)</f>
        <v/>
      </c>
      <c r="B117" s="30">
        <f t="array" ref="B117">IFERROR(VLOOKUP(Table3[[#This Row],[TS_ID]],J_A_visits_timeSheetEntries!A:I,COLUMN(J_A_visits_timeSheetEntries!I:I),0),"")</f>
        <v/>
      </c>
      <c r="C117" s="30">
        <f t="array" ref="C117">IFERROR(VLOOKUP(Table3[[#This Row],[VISIT_ID]],J_A_visits!$A:$O,COLUMN(J_A_visits!B:B),0),"")</f>
        <v/>
      </c>
      <c r="D117" s="30">
        <f t="array" ref="D117">IFERROR(VLOOKUP(Table3[[#This Row],[VISIT_ID]],J_A_visits!$A:$O,COLUMN(J_A_visits!C:C),0),"")</f>
        <v/>
      </c>
      <c r="E117" s="30">
        <f t="array" ref="E117">IFERROR(VLOOKUP(Table3[[#This Row],[VISIT_ID]],J_A_visits!$A:$O,COLUMN(J_A_visits!D:D),0),"")</f>
        <v/>
      </c>
      <c r="F117" s="6">
        <f t="array" ref="F117">IFERROR(DATEVALUE(LEFT(VLOOKUP(Table3[[#This Row],[VISIT_ID]],J_A_visits!A:O,COLUMN(J_A_visits!E:E),0),10)),"")</f>
        <v/>
      </c>
      <c r="G117" s="30">
        <f t="array" ref="G117">IFERROR(VLOOKUP(Table3[[#This Row],[TS_ID]],J_A_visits_timeSheetEntries!A:H,COLUMN(J_A_visits_timeSheetEntries!B:B),0),"")</f>
        <v/>
      </c>
      <c r="H117" s="38">
        <f t="array" ref="H117">IFERROR(TIMEVALUE(MID(VLOOKUP(Table3[[#This Row],[TS_ID]],J_A_visits_timeSheetEntries!$A:$H,COLUMN(J_A_visits_timeSheetEntries!C:C),0),12,8))-(7/24),"")</f>
        <v/>
      </c>
      <c r="I117" s="38">
        <f t="array" ref="I117">IFERROR(
    MOD(TIMEVALUE(MID(VLOOKUP(Table3[[#This Row],[TS_ID]],J_A_visits_timeSheetEntries!$A:$H,COLUMN(J_A_visits_timeSheetEntries!D:D),0),12,8)) - (7/24), 1),
"")</f>
        <v/>
      </c>
      <c r="J117" s="20">
        <f t="array" ref="J117">IFERROR(IFERROR(VLOOKUP(Table3[[#This Row],[TS_ID]],J_A_visits_timeSheetEntries!$A:$H,COLUMN(J_A_visits_timeSheetEntries!E:E),0),"")/3600,"")</f>
        <v/>
      </c>
      <c r="K117" s="37">
        <f t="array" ref="K117">IFERROR(VLOOKUP(Table3[[#This Row],[TS_ID]],J_A_visits_timeSheetEntries!$A:$H,COLUMN(J_A_visits_timeSheetEntries!$F:$F),FALSE),"")</f>
        <v/>
      </c>
      <c r="L117" s="37">
        <f>IFERROR(Table3[[#This Row],[DURATION]]*Table3[[#This Row],[LABOR_RATE]],"")</f>
        <v/>
      </c>
      <c r="M117" s="30">
        <f t="array" ref="M117">IFERROR(VLOOKUP(Table3[[#This Row],[TS_ID]],J_A_visits_timeSheetEntries!$A:$H,COLUMN(J_A_visits_timeSheetEntries!H:H),0),"")</f>
        <v/>
      </c>
    </row>
    <row r="118">
      <c r="A118" s="30">
        <f>IF(J_A_visits_timeSheetEntries!A118="","",J_A_visits_timeSheetEntries!A118)</f>
        <v/>
      </c>
      <c r="B118" s="30">
        <f t="array" ref="B118">IFERROR(VLOOKUP(Table3[[#This Row],[TS_ID]],J_A_visits_timeSheetEntries!A:I,COLUMN(J_A_visits_timeSheetEntries!I:I),0),"")</f>
        <v/>
      </c>
      <c r="C118" s="30">
        <f t="array" ref="C118">IFERROR(VLOOKUP(Table3[[#This Row],[VISIT_ID]],J_A_visits!$A:$O,COLUMN(J_A_visits!B:B),0),"")</f>
        <v/>
      </c>
      <c r="D118" s="30">
        <f t="array" ref="D118">IFERROR(VLOOKUP(Table3[[#This Row],[VISIT_ID]],J_A_visits!$A:$O,COLUMN(J_A_visits!C:C),0),"")</f>
        <v/>
      </c>
      <c r="E118" s="30">
        <f t="array" ref="E118">IFERROR(VLOOKUP(Table3[[#This Row],[VISIT_ID]],J_A_visits!$A:$O,COLUMN(J_A_visits!D:D),0),"")</f>
        <v/>
      </c>
      <c r="F118" s="6">
        <f t="array" ref="F118">IFERROR(DATEVALUE(LEFT(VLOOKUP(Table3[[#This Row],[VISIT_ID]],J_A_visits!A:O,COLUMN(J_A_visits!E:E),0),10)),"")</f>
        <v/>
      </c>
      <c r="G118" s="30">
        <f t="array" ref="G118">IFERROR(VLOOKUP(Table3[[#This Row],[TS_ID]],J_A_visits_timeSheetEntries!A:H,COLUMN(J_A_visits_timeSheetEntries!B:B),0),"")</f>
        <v/>
      </c>
      <c r="H118" s="38">
        <f t="array" ref="H118">IFERROR(TIMEVALUE(MID(VLOOKUP(Table3[[#This Row],[TS_ID]],J_A_visits_timeSheetEntries!$A:$H,COLUMN(J_A_visits_timeSheetEntries!C:C),0),12,8))-(7/24),"")</f>
        <v/>
      </c>
      <c r="I118" s="38">
        <f t="array" ref="I118">IFERROR(
    MOD(TIMEVALUE(MID(VLOOKUP(Table3[[#This Row],[TS_ID]],J_A_visits_timeSheetEntries!$A:$H,COLUMN(J_A_visits_timeSheetEntries!D:D),0),12,8)) - (7/24), 1),
"")</f>
        <v/>
      </c>
      <c r="J118" s="20">
        <f t="array" ref="J118">IFERROR(IFERROR(VLOOKUP(Table3[[#This Row],[TS_ID]],J_A_visits_timeSheetEntries!$A:$H,COLUMN(J_A_visits_timeSheetEntries!E:E),0),"")/3600,"")</f>
        <v/>
      </c>
      <c r="K118" s="37">
        <f t="array" ref="K118">IFERROR(VLOOKUP(Table3[[#This Row],[TS_ID]],J_A_visits_timeSheetEntries!$A:$H,COLUMN(J_A_visits_timeSheetEntries!$F:$F),FALSE),"")</f>
        <v/>
      </c>
      <c r="L118" s="37">
        <f>IFERROR(Table3[[#This Row],[DURATION]]*Table3[[#This Row],[LABOR_RATE]],"")</f>
        <v/>
      </c>
      <c r="M118" s="30">
        <f t="array" ref="M118">IFERROR(VLOOKUP(Table3[[#This Row],[TS_ID]],J_A_visits_timeSheetEntries!$A:$H,COLUMN(J_A_visits_timeSheetEntries!H:H),0),"")</f>
        <v/>
      </c>
    </row>
    <row r="119">
      <c r="A119" s="30">
        <f>IF(J_A_visits_timeSheetEntries!A119="","",J_A_visits_timeSheetEntries!A119)</f>
        <v/>
      </c>
      <c r="B119" s="30">
        <f t="array" ref="B119">IFERROR(VLOOKUP(Table3[[#This Row],[TS_ID]],J_A_visits_timeSheetEntries!A:I,COLUMN(J_A_visits_timeSheetEntries!I:I),0),"")</f>
        <v/>
      </c>
      <c r="C119" s="30">
        <f t="array" ref="C119">IFERROR(VLOOKUP(Table3[[#This Row],[VISIT_ID]],J_A_visits!$A:$O,COLUMN(J_A_visits!B:B),0),"")</f>
        <v/>
      </c>
      <c r="D119" s="30">
        <f t="array" ref="D119">IFERROR(VLOOKUP(Table3[[#This Row],[VISIT_ID]],J_A_visits!$A:$O,COLUMN(J_A_visits!C:C),0),"")</f>
        <v/>
      </c>
      <c r="E119" s="30">
        <f t="array" ref="E119">IFERROR(VLOOKUP(Table3[[#This Row],[VISIT_ID]],J_A_visits!$A:$O,COLUMN(J_A_visits!D:D),0),"")</f>
        <v/>
      </c>
      <c r="F119" s="6">
        <f t="array" ref="F119">IFERROR(DATEVALUE(LEFT(VLOOKUP(Table3[[#This Row],[VISIT_ID]],J_A_visits!A:O,COLUMN(J_A_visits!E:E),0),10)),"")</f>
        <v/>
      </c>
      <c r="G119" s="30">
        <f t="array" ref="G119">IFERROR(VLOOKUP(Table3[[#This Row],[TS_ID]],J_A_visits_timeSheetEntries!A:H,COLUMN(J_A_visits_timeSheetEntries!B:B),0),"")</f>
        <v/>
      </c>
      <c r="H119" s="38">
        <f t="array" ref="H119">IFERROR(TIMEVALUE(MID(VLOOKUP(Table3[[#This Row],[TS_ID]],J_A_visits_timeSheetEntries!$A:$H,COLUMN(J_A_visits_timeSheetEntries!C:C),0),12,8))-(7/24),"")</f>
        <v/>
      </c>
      <c r="I119" s="38">
        <f t="array" ref="I119">IFERROR(
    MOD(TIMEVALUE(MID(VLOOKUP(Table3[[#This Row],[TS_ID]],J_A_visits_timeSheetEntries!$A:$H,COLUMN(J_A_visits_timeSheetEntries!D:D),0),12,8)) - (7/24), 1),
"")</f>
        <v/>
      </c>
      <c r="J119" s="20">
        <f t="array" ref="J119">IFERROR(IFERROR(VLOOKUP(Table3[[#This Row],[TS_ID]],J_A_visits_timeSheetEntries!$A:$H,COLUMN(J_A_visits_timeSheetEntries!E:E),0),"")/3600,"")</f>
        <v/>
      </c>
      <c r="K119" s="37">
        <f t="array" ref="K119">IFERROR(VLOOKUP(Table3[[#This Row],[TS_ID]],J_A_visits_timeSheetEntries!$A:$H,COLUMN(J_A_visits_timeSheetEntries!$F:$F),FALSE),"")</f>
        <v/>
      </c>
      <c r="L119" s="37">
        <f>IFERROR(Table3[[#This Row],[DURATION]]*Table3[[#This Row],[LABOR_RATE]],"")</f>
        <v/>
      </c>
      <c r="M119" s="30">
        <f t="array" ref="M119">IFERROR(VLOOKUP(Table3[[#This Row],[TS_ID]],J_A_visits_timeSheetEntries!$A:$H,COLUMN(J_A_visits_timeSheetEntries!H:H),0),"")</f>
        <v/>
      </c>
    </row>
    <row r="120">
      <c r="A120" s="30">
        <f>IF(J_A_visits_timeSheetEntries!A120="","",J_A_visits_timeSheetEntries!A120)</f>
        <v/>
      </c>
      <c r="B120" s="30">
        <f t="array" ref="B120">IFERROR(VLOOKUP(Table3[[#This Row],[TS_ID]],J_A_visits_timeSheetEntries!A:I,COLUMN(J_A_visits_timeSheetEntries!I:I),0),"")</f>
        <v/>
      </c>
      <c r="C120" s="30">
        <f t="array" ref="C120">IFERROR(VLOOKUP(Table3[[#This Row],[VISIT_ID]],J_A_visits!$A:$O,COLUMN(J_A_visits!B:B),0),"")</f>
        <v/>
      </c>
      <c r="D120" s="30">
        <f t="array" ref="D120">IFERROR(VLOOKUP(Table3[[#This Row],[VISIT_ID]],J_A_visits!$A:$O,COLUMN(J_A_visits!C:C),0),"")</f>
        <v/>
      </c>
      <c r="E120" s="30">
        <f t="array" ref="E120">IFERROR(VLOOKUP(Table3[[#This Row],[VISIT_ID]],J_A_visits!$A:$O,COLUMN(J_A_visits!D:D),0),"")</f>
        <v/>
      </c>
      <c r="F120" s="6">
        <f t="array" ref="F120">IFERROR(DATEVALUE(LEFT(VLOOKUP(Table3[[#This Row],[VISIT_ID]],J_A_visits!A:O,COLUMN(J_A_visits!E:E),0),10)),"")</f>
        <v/>
      </c>
      <c r="G120" s="30">
        <f t="array" ref="G120">IFERROR(VLOOKUP(Table3[[#This Row],[TS_ID]],J_A_visits_timeSheetEntries!A:H,COLUMN(J_A_visits_timeSheetEntries!B:B),0),"")</f>
        <v/>
      </c>
      <c r="H120" s="38">
        <f t="array" ref="H120">IFERROR(TIMEVALUE(MID(VLOOKUP(Table3[[#This Row],[TS_ID]],J_A_visits_timeSheetEntries!$A:$H,COLUMN(J_A_visits_timeSheetEntries!C:C),0),12,8))-(7/24),"")</f>
        <v/>
      </c>
      <c r="I120" s="38">
        <f t="array" ref="I120">IFERROR(
    MOD(TIMEVALUE(MID(VLOOKUP(Table3[[#This Row],[TS_ID]],J_A_visits_timeSheetEntries!$A:$H,COLUMN(J_A_visits_timeSheetEntries!D:D),0),12,8)) - (7/24), 1),
"")</f>
        <v/>
      </c>
      <c r="J120" s="20">
        <f t="array" ref="J120">IFERROR(IFERROR(VLOOKUP(Table3[[#This Row],[TS_ID]],J_A_visits_timeSheetEntries!$A:$H,COLUMN(J_A_visits_timeSheetEntries!E:E),0),"")/3600,"")</f>
        <v/>
      </c>
      <c r="K120" s="37">
        <f t="array" ref="K120">IFERROR(VLOOKUP(Table3[[#This Row],[TS_ID]],J_A_visits_timeSheetEntries!$A:$H,COLUMN(J_A_visits_timeSheetEntries!$F:$F),FALSE),"")</f>
        <v/>
      </c>
      <c r="L120" s="37">
        <f>IFERROR(Table3[[#This Row],[DURATION]]*Table3[[#This Row],[LABOR_RATE]],"")</f>
        <v/>
      </c>
      <c r="M120" s="30">
        <f t="array" ref="M120">IFERROR(VLOOKUP(Table3[[#This Row],[TS_ID]],J_A_visits_timeSheetEntries!$A:$H,COLUMN(J_A_visits_timeSheetEntries!H:H),0),"")</f>
        <v/>
      </c>
    </row>
    <row r="121">
      <c r="A121" s="30">
        <f>IF(J_A_visits_timeSheetEntries!A121="","",J_A_visits_timeSheetEntries!A121)</f>
        <v/>
      </c>
      <c r="B121" s="30">
        <f t="array" ref="B121">IFERROR(VLOOKUP(Table3[[#This Row],[TS_ID]],J_A_visits_timeSheetEntries!A:I,COLUMN(J_A_visits_timeSheetEntries!I:I),0),"")</f>
        <v/>
      </c>
      <c r="C121" s="30">
        <f t="array" ref="C121">IFERROR(VLOOKUP(Table3[[#This Row],[VISIT_ID]],J_A_visits!$A:$O,COLUMN(J_A_visits!B:B),0),"")</f>
        <v/>
      </c>
      <c r="D121" s="30">
        <f t="array" ref="D121">IFERROR(VLOOKUP(Table3[[#This Row],[VISIT_ID]],J_A_visits!$A:$O,COLUMN(J_A_visits!C:C),0),"")</f>
        <v/>
      </c>
      <c r="E121" s="30">
        <f t="array" ref="E121">IFERROR(VLOOKUP(Table3[[#This Row],[VISIT_ID]],J_A_visits!$A:$O,COLUMN(J_A_visits!D:D),0),"")</f>
        <v/>
      </c>
      <c r="F121" s="6">
        <f t="array" ref="F121">IFERROR(DATEVALUE(LEFT(VLOOKUP(Table3[[#This Row],[VISIT_ID]],J_A_visits!A:O,COLUMN(J_A_visits!E:E),0),10)),"")</f>
        <v/>
      </c>
      <c r="G121" s="30">
        <f t="array" ref="G121">IFERROR(VLOOKUP(Table3[[#This Row],[TS_ID]],J_A_visits_timeSheetEntries!A:H,COLUMN(J_A_visits_timeSheetEntries!B:B),0),"")</f>
        <v/>
      </c>
      <c r="H121" s="38">
        <f t="array" ref="H121">IFERROR(TIMEVALUE(MID(VLOOKUP(Table3[[#This Row],[TS_ID]],J_A_visits_timeSheetEntries!$A:$H,COLUMN(J_A_visits_timeSheetEntries!C:C),0),12,8))-(7/24),"")</f>
        <v/>
      </c>
      <c r="I121" s="38">
        <f t="array" ref="I121">IFERROR(
    MOD(TIMEVALUE(MID(VLOOKUP(Table3[[#This Row],[TS_ID]],J_A_visits_timeSheetEntries!$A:$H,COLUMN(J_A_visits_timeSheetEntries!D:D),0),12,8)) - (7/24), 1),
"")</f>
        <v/>
      </c>
      <c r="J121" s="20">
        <f t="array" ref="J121">IFERROR(IFERROR(VLOOKUP(Table3[[#This Row],[TS_ID]],J_A_visits_timeSheetEntries!$A:$H,COLUMN(J_A_visits_timeSheetEntries!E:E),0),"")/3600,"")</f>
        <v/>
      </c>
      <c r="K121" s="37">
        <f t="array" ref="K121">IFERROR(VLOOKUP(Table3[[#This Row],[TS_ID]],J_A_visits_timeSheetEntries!$A:$H,COLUMN(J_A_visits_timeSheetEntries!$F:$F),FALSE),"")</f>
        <v/>
      </c>
      <c r="L121" s="37">
        <f>IFERROR(Table3[[#This Row],[DURATION]]*Table3[[#This Row],[LABOR_RATE]],"")</f>
        <v/>
      </c>
      <c r="M121" s="30">
        <f t="array" ref="M121">IFERROR(VLOOKUP(Table3[[#This Row],[TS_ID]],J_A_visits_timeSheetEntries!$A:$H,COLUMN(J_A_visits_timeSheetEntries!H:H),0),"")</f>
        <v/>
      </c>
    </row>
    <row r="122">
      <c r="A122" s="30">
        <f>IF(J_A_visits_timeSheetEntries!A122="","",J_A_visits_timeSheetEntries!A122)</f>
        <v/>
      </c>
      <c r="B122" s="30">
        <f t="array" ref="B122">IFERROR(VLOOKUP(Table3[[#This Row],[TS_ID]],J_A_visits_timeSheetEntries!A:I,COLUMN(J_A_visits_timeSheetEntries!I:I),0),"")</f>
        <v/>
      </c>
      <c r="C122" s="30">
        <f t="array" ref="C122">IFERROR(VLOOKUP(Table3[[#This Row],[VISIT_ID]],J_A_visits!$A:$O,COLUMN(J_A_visits!B:B),0),"")</f>
        <v/>
      </c>
      <c r="D122" s="30">
        <f t="array" ref="D122">IFERROR(VLOOKUP(Table3[[#This Row],[VISIT_ID]],J_A_visits!$A:$O,COLUMN(J_A_visits!C:C),0),"")</f>
        <v/>
      </c>
      <c r="E122" s="30">
        <f t="array" ref="E122">IFERROR(VLOOKUP(Table3[[#This Row],[VISIT_ID]],J_A_visits!$A:$O,COLUMN(J_A_visits!D:D),0),"")</f>
        <v/>
      </c>
      <c r="F122" s="6">
        <f t="array" ref="F122">IFERROR(DATEVALUE(LEFT(VLOOKUP(Table3[[#This Row],[VISIT_ID]],J_A_visits!A:O,COLUMN(J_A_visits!E:E),0),10)),"")</f>
        <v/>
      </c>
      <c r="G122" s="30">
        <f t="array" ref="G122">IFERROR(VLOOKUP(Table3[[#This Row],[TS_ID]],J_A_visits_timeSheetEntries!A:H,COLUMN(J_A_visits_timeSheetEntries!B:B),0),"")</f>
        <v/>
      </c>
      <c r="H122" s="38">
        <f t="array" ref="H122">IFERROR(TIMEVALUE(MID(VLOOKUP(Table3[[#This Row],[TS_ID]],J_A_visits_timeSheetEntries!$A:$H,COLUMN(J_A_visits_timeSheetEntries!C:C),0),12,8))-(7/24),"")</f>
        <v/>
      </c>
      <c r="I122" s="38">
        <f t="array" ref="I122">IFERROR(
    MOD(TIMEVALUE(MID(VLOOKUP(Table3[[#This Row],[TS_ID]],J_A_visits_timeSheetEntries!$A:$H,COLUMN(J_A_visits_timeSheetEntries!D:D),0),12,8)) - (7/24), 1),
"")</f>
        <v/>
      </c>
      <c r="J122" s="20">
        <f t="array" ref="J122">IFERROR(IFERROR(VLOOKUP(Table3[[#This Row],[TS_ID]],J_A_visits_timeSheetEntries!$A:$H,COLUMN(J_A_visits_timeSheetEntries!E:E),0),"")/3600,"")</f>
        <v/>
      </c>
      <c r="K122" s="37">
        <f t="array" ref="K122">IFERROR(VLOOKUP(Table3[[#This Row],[TS_ID]],J_A_visits_timeSheetEntries!$A:$H,COLUMN(J_A_visits_timeSheetEntries!$F:$F),FALSE),"")</f>
        <v/>
      </c>
      <c r="L122" s="37">
        <f>IFERROR(Table3[[#This Row],[DURATION]]*Table3[[#This Row],[LABOR_RATE]],"")</f>
        <v/>
      </c>
      <c r="M122" s="30">
        <f t="array" ref="M122">IFERROR(VLOOKUP(Table3[[#This Row],[TS_ID]],J_A_visits_timeSheetEntries!$A:$H,COLUMN(J_A_visits_timeSheetEntries!H:H),0),"")</f>
        <v/>
      </c>
    </row>
    <row r="123">
      <c r="A123" s="30">
        <f>IF(J_A_visits_timeSheetEntries!A123="","",J_A_visits_timeSheetEntries!A123)</f>
        <v/>
      </c>
      <c r="B123" s="30">
        <f t="array" ref="B123">IFERROR(VLOOKUP(Table3[[#This Row],[TS_ID]],J_A_visits_timeSheetEntries!A:I,COLUMN(J_A_visits_timeSheetEntries!I:I),0),"")</f>
        <v/>
      </c>
      <c r="C123" s="30">
        <f t="array" ref="C123">IFERROR(VLOOKUP(Table3[[#This Row],[VISIT_ID]],J_A_visits!$A:$O,COLUMN(J_A_visits!B:B),0),"")</f>
        <v/>
      </c>
      <c r="D123" s="30">
        <f t="array" ref="D123">IFERROR(VLOOKUP(Table3[[#This Row],[VISIT_ID]],J_A_visits!$A:$O,COLUMN(J_A_visits!C:C),0),"")</f>
        <v/>
      </c>
      <c r="E123" s="30">
        <f t="array" ref="E123">IFERROR(VLOOKUP(Table3[[#This Row],[VISIT_ID]],J_A_visits!$A:$O,COLUMN(J_A_visits!D:D),0),"")</f>
        <v/>
      </c>
      <c r="F123" s="6">
        <f t="array" ref="F123">IFERROR(DATEVALUE(LEFT(VLOOKUP(Table3[[#This Row],[VISIT_ID]],J_A_visits!A:O,COLUMN(J_A_visits!E:E),0),10)),"")</f>
        <v/>
      </c>
      <c r="G123" s="30">
        <f t="array" ref="G123">IFERROR(VLOOKUP(Table3[[#This Row],[TS_ID]],J_A_visits_timeSheetEntries!A:H,COLUMN(J_A_visits_timeSheetEntries!B:B),0),"")</f>
        <v/>
      </c>
      <c r="H123" s="38">
        <f t="array" ref="H123">IFERROR(TIMEVALUE(MID(VLOOKUP(Table3[[#This Row],[TS_ID]],J_A_visits_timeSheetEntries!$A:$H,COLUMN(J_A_visits_timeSheetEntries!C:C),0),12,8))-(7/24),"")</f>
        <v/>
      </c>
      <c r="I123" s="38">
        <f t="array" ref="I123">IFERROR(
    MOD(TIMEVALUE(MID(VLOOKUP(Table3[[#This Row],[TS_ID]],J_A_visits_timeSheetEntries!$A:$H,COLUMN(J_A_visits_timeSheetEntries!D:D),0),12,8)) - (7/24), 1),
"")</f>
        <v/>
      </c>
      <c r="J123" s="20">
        <f t="array" ref="J123">IFERROR(IFERROR(VLOOKUP(Table3[[#This Row],[TS_ID]],J_A_visits_timeSheetEntries!$A:$H,COLUMN(J_A_visits_timeSheetEntries!E:E),0),"")/3600,"")</f>
        <v/>
      </c>
      <c r="K123" s="37">
        <f t="array" ref="K123">IFERROR(VLOOKUP(Table3[[#This Row],[TS_ID]],J_A_visits_timeSheetEntries!$A:$H,COLUMN(J_A_visits_timeSheetEntries!$F:$F),FALSE),"")</f>
        <v/>
      </c>
      <c r="L123" s="37">
        <f>IFERROR(Table3[[#This Row],[DURATION]]*Table3[[#This Row],[LABOR_RATE]],"")</f>
        <v/>
      </c>
      <c r="M123" s="30">
        <f t="array" ref="M123">IFERROR(VLOOKUP(Table3[[#This Row],[TS_ID]],J_A_visits_timeSheetEntries!$A:$H,COLUMN(J_A_visits_timeSheetEntries!H:H),0),"")</f>
        <v/>
      </c>
    </row>
    <row r="124">
      <c r="A124" s="30">
        <f>IF(J_A_visits_timeSheetEntries!A124="","",J_A_visits_timeSheetEntries!A124)</f>
        <v/>
      </c>
      <c r="B124" s="30">
        <f t="array" ref="B124">IFERROR(VLOOKUP(Table3[[#This Row],[TS_ID]],J_A_visits_timeSheetEntries!A:I,COLUMN(J_A_visits_timeSheetEntries!I:I),0),"")</f>
        <v/>
      </c>
      <c r="C124" s="30">
        <f t="array" ref="C124">IFERROR(VLOOKUP(Table3[[#This Row],[VISIT_ID]],J_A_visits!$A:$O,COLUMN(J_A_visits!B:B),0),"")</f>
        <v/>
      </c>
      <c r="D124" s="30">
        <f t="array" ref="D124">IFERROR(VLOOKUP(Table3[[#This Row],[VISIT_ID]],J_A_visits!$A:$O,COLUMN(J_A_visits!C:C),0),"")</f>
        <v/>
      </c>
      <c r="E124" s="30">
        <f t="array" ref="E124">IFERROR(VLOOKUP(Table3[[#This Row],[VISIT_ID]],J_A_visits!$A:$O,COLUMN(J_A_visits!D:D),0),"")</f>
        <v/>
      </c>
      <c r="F124" s="6">
        <f t="array" ref="F124">IFERROR(DATEVALUE(LEFT(VLOOKUP(Table3[[#This Row],[VISIT_ID]],J_A_visits!A:O,COLUMN(J_A_visits!E:E),0),10)),"")</f>
        <v/>
      </c>
      <c r="G124" s="30">
        <f t="array" ref="G124">IFERROR(VLOOKUP(Table3[[#This Row],[TS_ID]],J_A_visits_timeSheetEntries!A:H,COLUMN(J_A_visits_timeSheetEntries!B:B),0),"")</f>
        <v/>
      </c>
      <c r="H124" s="38">
        <f t="array" ref="H124">IFERROR(TIMEVALUE(MID(VLOOKUP(Table3[[#This Row],[TS_ID]],J_A_visits_timeSheetEntries!$A:$H,COLUMN(J_A_visits_timeSheetEntries!C:C),0),12,8))-(7/24),"")</f>
        <v/>
      </c>
      <c r="I124" s="38">
        <f t="array" ref="I124">IFERROR(
    MOD(TIMEVALUE(MID(VLOOKUP(Table3[[#This Row],[TS_ID]],J_A_visits_timeSheetEntries!$A:$H,COLUMN(J_A_visits_timeSheetEntries!D:D),0),12,8)) - (7/24), 1),
"")</f>
        <v/>
      </c>
      <c r="J124" s="20">
        <f t="array" ref="J124">IFERROR(IFERROR(VLOOKUP(Table3[[#This Row],[TS_ID]],J_A_visits_timeSheetEntries!$A:$H,COLUMN(J_A_visits_timeSheetEntries!E:E),0),"")/3600,"")</f>
        <v/>
      </c>
      <c r="K124" s="37">
        <f t="array" ref="K124">IFERROR(VLOOKUP(Table3[[#This Row],[TS_ID]],J_A_visits_timeSheetEntries!$A:$H,COLUMN(J_A_visits_timeSheetEntries!$F:$F),FALSE),"")</f>
        <v/>
      </c>
      <c r="L124" s="37">
        <f>IFERROR(Table3[[#This Row],[DURATION]]*Table3[[#This Row],[LABOR_RATE]],"")</f>
        <v/>
      </c>
      <c r="M124" s="30">
        <f t="array" ref="M124">IFERROR(VLOOKUP(Table3[[#This Row],[TS_ID]],J_A_visits_timeSheetEntries!$A:$H,COLUMN(J_A_visits_timeSheetEntries!H:H),0),"")</f>
        <v/>
      </c>
    </row>
    <row r="125">
      <c r="A125" s="30">
        <f>IF(J_A_visits_timeSheetEntries!A125="","",J_A_visits_timeSheetEntries!A125)</f>
        <v/>
      </c>
      <c r="B125" s="30">
        <f t="array" ref="B125">IFERROR(VLOOKUP(Table3[[#This Row],[TS_ID]],J_A_visits_timeSheetEntries!A:I,COLUMN(J_A_visits_timeSheetEntries!I:I),0),"")</f>
        <v/>
      </c>
      <c r="C125" s="30">
        <f t="array" ref="C125">IFERROR(VLOOKUP(Table3[[#This Row],[VISIT_ID]],J_A_visits!$A:$O,COLUMN(J_A_visits!B:B),0),"")</f>
        <v/>
      </c>
      <c r="D125" s="30">
        <f t="array" ref="D125">IFERROR(VLOOKUP(Table3[[#This Row],[VISIT_ID]],J_A_visits!$A:$O,COLUMN(J_A_visits!C:C),0),"")</f>
        <v/>
      </c>
      <c r="E125" s="30">
        <f t="array" ref="E125">IFERROR(VLOOKUP(Table3[[#This Row],[VISIT_ID]],J_A_visits!$A:$O,COLUMN(J_A_visits!D:D),0),"")</f>
        <v/>
      </c>
      <c r="F125" s="6">
        <f t="array" ref="F125">IFERROR(DATEVALUE(LEFT(VLOOKUP(Table3[[#This Row],[VISIT_ID]],J_A_visits!A:O,COLUMN(J_A_visits!E:E),0),10)),"")</f>
        <v/>
      </c>
      <c r="G125" s="30">
        <f t="array" ref="G125">IFERROR(VLOOKUP(Table3[[#This Row],[TS_ID]],J_A_visits_timeSheetEntries!A:H,COLUMN(J_A_visits_timeSheetEntries!B:B),0),"")</f>
        <v/>
      </c>
      <c r="H125" s="38">
        <f t="array" ref="H125">IFERROR(TIMEVALUE(MID(VLOOKUP(Table3[[#This Row],[TS_ID]],J_A_visits_timeSheetEntries!$A:$H,COLUMN(J_A_visits_timeSheetEntries!C:C),0),12,8))-(7/24),"")</f>
        <v/>
      </c>
      <c r="I125" s="38">
        <f t="array" ref="I125">IFERROR(
    MOD(TIMEVALUE(MID(VLOOKUP(Table3[[#This Row],[TS_ID]],J_A_visits_timeSheetEntries!$A:$H,COLUMN(J_A_visits_timeSheetEntries!D:D),0),12,8)) - (7/24), 1),
"")</f>
        <v/>
      </c>
      <c r="J125" s="20">
        <f t="array" ref="J125">IFERROR(IFERROR(VLOOKUP(Table3[[#This Row],[TS_ID]],J_A_visits_timeSheetEntries!$A:$H,COLUMN(J_A_visits_timeSheetEntries!E:E),0),"")/3600,"")</f>
        <v/>
      </c>
      <c r="K125" s="37">
        <f t="array" ref="K125">IFERROR(VLOOKUP(Table3[[#This Row],[TS_ID]],J_A_visits_timeSheetEntries!$A:$H,COLUMN(J_A_visits_timeSheetEntries!$F:$F),FALSE),"")</f>
        <v/>
      </c>
      <c r="L125" s="37">
        <f>IFERROR(Table3[[#This Row],[DURATION]]*Table3[[#This Row],[LABOR_RATE]],"")</f>
        <v/>
      </c>
      <c r="M125" s="30">
        <f t="array" ref="M125">IFERROR(VLOOKUP(Table3[[#This Row],[TS_ID]],J_A_visits_timeSheetEntries!$A:$H,COLUMN(J_A_visits_timeSheetEntries!H:H),0),"")</f>
        <v/>
      </c>
    </row>
    <row r="126">
      <c r="A126" s="30">
        <f>IF(J_A_visits_timeSheetEntries!A126="","",J_A_visits_timeSheetEntries!A126)</f>
        <v/>
      </c>
      <c r="B126" s="30">
        <f t="array" ref="B126">IFERROR(VLOOKUP(Table3[[#This Row],[TS_ID]],J_A_visits_timeSheetEntries!A:I,COLUMN(J_A_visits_timeSheetEntries!I:I),0),"")</f>
        <v/>
      </c>
      <c r="C126" s="30">
        <f t="array" ref="C126">IFERROR(VLOOKUP(Table3[[#This Row],[VISIT_ID]],J_A_visits!$A:$O,COLUMN(J_A_visits!B:B),0),"")</f>
        <v/>
      </c>
      <c r="D126" s="30">
        <f t="array" ref="D126">IFERROR(VLOOKUP(Table3[[#This Row],[VISIT_ID]],J_A_visits!$A:$O,COLUMN(J_A_visits!C:C),0),"")</f>
        <v/>
      </c>
      <c r="E126" s="30">
        <f t="array" ref="E126">IFERROR(VLOOKUP(Table3[[#This Row],[VISIT_ID]],J_A_visits!$A:$O,COLUMN(J_A_visits!D:D),0),"")</f>
        <v/>
      </c>
      <c r="F126" s="6">
        <f t="array" ref="F126">IFERROR(DATEVALUE(LEFT(VLOOKUP(Table3[[#This Row],[VISIT_ID]],J_A_visits!A:O,COLUMN(J_A_visits!E:E),0),10)),"")</f>
        <v/>
      </c>
      <c r="G126" s="30">
        <f t="array" ref="G126">IFERROR(VLOOKUP(Table3[[#This Row],[TS_ID]],J_A_visits_timeSheetEntries!A:H,COLUMN(J_A_visits_timeSheetEntries!B:B),0),"")</f>
        <v/>
      </c>
      <c r="H126" s="38">
        <f t="array" ref="H126">IFERROR(TIMEVALUE(MID(VLOOKUP(Table3[[#This Row],[TS_ID]],J_A_visits_timeSheetEntries!$A:$H,COLUMN(J_A_visits_timeSheetEntries!C:C),0),12,8))-(7/24),"")</f>
        <v/>
      </c>
      <c r="I126" s="38">
        <f t="array" ref="I126">IFERROR(
    MOD(TIMEVALUE(MID(VLOOKUP(Table3[[#This Row],[TS_ID]],J_A_visits_timeSheetEntries!$A:$H,COLUMN(J_A_visits_timeSheetEntries!D:D),0),12,8)) - (7/24), 1),
"")</f>
        <v/>
      </c>
      <c r="J126" s="20">
        <f t="array" ref="J126">IFERROR(IFERROR(VLOOKUP(Table3[[#This Row],[TS_ID]],J_A_visits_timeSheetEntries!$A:$H,COLUMN(J_A_visits_timeSheetEntries!E:E),0),"")/3600,"")</f>
        <v/>
      </c>
      <c r="K126" s="37">
        <f t="array" ref="K126">IFERROR(VLOOKUP(Table3[[#This Row],[TS_ID]],J_A_visits_timeSheetEntries!$A:$H,COLUMN(J_A_visits_timeSheetEntries!$F:$F),FALSE),"")</f>
        <v/>
      </c>
      <c r="L126" s="37">
        <f>IFERROR(Table3[[#This Row],[DURATION]]*Table3[[#This Row],[LABOR_RATE]],"")</f>
        <v/>
      </c>
      <c r="M126" s="30">
        <f t="array" ref="M126">IFERROR(VLOOKUP(Table3[[#This Row],[TS_ID]],J_A_visits_timeSheetEntries!$A:$H,COLUMN(J_A_visits_timeSheetEntries!H:H),0),"")</f>
        <v/>
      </c>
    </row>
    <row r="127">
      <c r="A127" s="30">
        <f>IF(J_A_visits_timeSheetEntries!A127="","",J_A_visits_timeSheetEntries!A127)</f>
        <v/>
      </c>
      <c r="B127" s="30">
        <f t="array" ref="B127">IFERROR(VLOOKUP(Table3[[#This Row],[TS_ID]],J_A_visits_timeSheetEntries!A:I,COLUMN(J_A_visits_timeSheetEntries!I:I),0),"")</f>
        <v/>
      </c>
      <c r="C127" s="30">
        <f t="array" ref="C127">IFERROR(VLOOKUP(Table3[[#This Row],[VISIT_ID]],J_A_visits!$A:$O,COLUMN(J_A_visits!B:B),0),"")</f>
        <v/>
      </c>
      <c r="D127" s="30">
        <f t="array" ref="D127">IFERROR(VLOOKUP(Table3[[#This Row],[VISIT_ID]],J_A_visits!$A:$O,COLUMN(J_A_visits!C:C),0),"")</f>
        <v/>
      </c>
      <c r="E127" s="30">
        <f t="array" ref="E127">IFERROR(VLOOKUP(Table3[[#This Row],[VISIT_ID]],J_A_visits!$A:$O,COLUMN(J_A_visits!D:D),0),"")</f>
        <v/>
      </c>
      <c r="F127" s="6">
        <f t="array" ref="F127">IFERROR(DATEVALUE(LEFT(VLOOKUP(Table3[[#This Row],[VISIT_ID]],J_A_visits!A:O,COLUMN(J_A_visits!E:E),0),10)),"")</f>
        <v/>
      </c>
      <c r="G127" s="30">
        <f t="array" ref="G127">IFERROR(VLOOKUP(Table3[[#This Row],[TS_ID]],J_A_visits_timeSheetEntries!A:H,COLUMN(J_A_visits_timeSheetEntries!B:B),0),"")</f>
        <v/>
      </c>
      <c r="H127" s="38">
        <f t="array" ref="H127">IFERROR(TIMEVALUE(MID(VLOOKUP(Table3[[#This Row],[TS_ID]],J_A_visits_timeSheetEntries!$A:$H,COLUMN(J_A_visits_timeSheetEntries!C:C),0),12,8))-(7/24),"")</f>
        <v/>
      </c>
      <c r="I127" s="38">
        <f t="array" ref="I127">IFERROR(
    MOD(TIMEVALUE(MID(VLOOKUP(Table3[[#This Row],[TS_ID]],J_A_visits_timeSheetEntries!$A:$H,COLUMN(J_A_visits_timeSheetEntries!D:D),0),12,8)) - (7/24), 1),
"")</f>
        <v/>
      </c>
      <c r="J127" s="20">
        <f t="array" ref="J127">IFERROR(IFERROR(VLOOKUP(Table3[[#This Row],[TS_ID]],J_A_visits_timeSheetEntries!$A:$H,COLUMN(J_A_visits_timeSheetEntries!E:E),0),"")/3600,"")</f>
        <v/>
      </c>
      <c r="K127" s="37">
        <f t="array" ref="K127">IFERROR(VLOOKUP(Table3[[#This Row],[TS_ID]],J_A_visits_timeSheetEntries!$A:$H,COLUMN(J_A_visits_timeSheetEntries!$F:$F),FALSE),"")</f>
        <v/>
      </c>
      <c r="L127" s="37">
        <f>IFERROR(Table3[[#This Row],[DURATION]]*Table3[[#This Row],[LABOR_RATE]],"")</f>
        <v/>
      </c>
      <c r="M127" s="30">
        <f t="array" ref="M127">IFERROR(VLOOKUP(Table3[[#This Row],[TS_ID]],J_A_visits_timeSheetEntries!$A:$H,COLUMN(J_A_visits_timeSheetEntries!H:H),0),"")</f>
        <v/>
      </c>
    </row>
    <row r="128">
      <c r="A128" s="30">
        <f>IF(J_A_visits_timeSheetEntries!A128="","",J_A_visits_timeSheetEntries!A128)</f>
        <v/>
      </c>
      <c r="B128" s="30">
        <f t="array" ref="B128">IFERROR(VLOOKUP(Table3[[#This Row],[TS_ID]],J_A_visits_timeSheetEntries!A:I,COLUMN(J_A_visits_timeSheetEntries!I:I),0),"")</f>
        <v/>
      </c>
      <c r="C128" s="30">
        <f t="array" ref="C128">IFERROR(VLOOKUP(Table3[[#This Row],[VISIT_ID]],J_A_visits!$A:$O,COLUMN(J_A_visits!B:B),0),"")</f>
        <v/>
      </c>
      <c r="D128" s="30">
        <f t="array" ref="D128">IFERROR(VLOOKUP(Table3[[#This Row],[VISIT_ID]],J_A_visits!$A:$O,COLUMN(J_A_visits!C:C),0),"")</f>
        <v/>
      </c>
      <c r="E128" s="30">
        <f t="array" ref="E128">IFERROR(VLOOKUP(Table3[[#This Row],[VISIT_ID]],J_A_visits!$A:$O,COLUMN(J_A_visits!D:D),0),"")</f>
        <v/>
      </c>
      <c r="F128" s="6">
        <f t="array" ref="F128">IFERROR(DATEVALUE(LEFT(VLOOKUP(Table3[[#This Row],[VISIT_ID]],J_A_visits!A:O,COLUMN(J_A_visits!E:E),0),10)),"")</f>
        <v/>
      </c>
      <c r="G128" s="30">
        <f t="array" ref="G128">IFERROR(VLOOKUP(Table3[[#This Row],[TS_ID]],J_A_visits_timeSheetEntries!A:H,COLUMN(J_A_visits_timeSheetEntries!B:B),0),"")</f>
        <v/>
      </c>
      <c r="H128" s="38">
        <f t="array" ref="H128">IFERROR(TIMEVALUE(MID(VLOOKUP(Table3[[#This Row],[TS_ID]],J_A_visits_timeSheetEntries!$A:$H,COLUMN(J_A_visits_timeSheetEntries!C:C),0),12,8))-(7/24),"")</f>
        <v/>
      </c>
      <c r="I128" s="38">
        <f t="array" ref="I128">IFERROR(
    MOD(TIMEVALUE(MID(VLOOKUP(Table3[[#This Row],[TS_ID]],J_A_visits_timeSheetEntries!$A:$H,COLUMN(J_A_visits_timeSheetEntries!D:D),0),12,8)) - (7/24), 1),
"")</f>
        <v/>
      </c>
      <c r="J128" s="20">
        <f t="array" ref="J128">IFERROR(IFERROR(VLOOKUP(Table3[[#This Row],[TS_ID]],J_A_visits_timeSheetEntries!$A:$H,COLUMN(J_A_visits_timeSheetEntries!E:E),0),"")/3600,"")</f>
        <v/>
      </c>
      <c r="K128" s="37">
        <f t="array" ref="K128">IFERROR(VLOOKUP(Table3[[#This Row],[TS_ID]],J_A_visits_timeSheetEntries!$A:$H,COLUMN(J_A_visits_timeSheetEntries!$F:$F),FALSE),"")</f>
        <v/>
      </c>
      <c r="L128" s="37">
        <f>IFERROR(Table3[[#This Row],[DURATION]]*Table3[[#This Row],[LABOR_RATE]],"")</f>
        <v/>
      </c>
      <c r="M128" s="30">
        <f t="array" ref="M128">IFERROR(VLOOKUP(Table3[[#This Row],[TS_ID]],J_A_visits_timeSheetEntries!$A:$H,COLUMN(J_A_visits_timeSheetEntries!H:H),0),"")</f>
        <v/>
      </c>
    </row>
    <row r="129">
      <c r="A129" s="30">
        <f>IF(J_A_visits_timeSheetEntries!A129="","",J_A_visits_timeSheetEntries!A129)</f>
        <v/>
      </c>
      <c r="B129" s="30">
        <f t="array" ref="B129">IFERROR(VLOOKUP(Table3[[#This Row],[TS_ID]],J_A_visits_timeSheetEntries!A:I,COLUMN(J_A_visits_timeSheetEntries!I:I),0),"")</f>
        <v/>
      </c>
      <c r="C129" s="30">
        <f t="array" ref="C129">IFERROR(VLOOKUP(Table3[[#This Row],[VISIT_ID]],J_A_visits!$A:$O,COLUMN(J_A_visits!B:B),0),"")</f>
        <v/>
      </c>
      <c r="D129" s="30">
        <f t="array" ref="D129">IFERROR(VLOOKUP(Table3[[#This Row],[VISIT_ID]],J_A_visits!$A:$O,COLUMN(J_A_visits!C:C),0),"")</f>
        <v/>
      </c>
      <c r="E129" s="30">
        <f t="array" ref="E129">IFERROR(VLOOKUP(Table3[[#This Row],[VISIT_ID]],J_A_visits!$A:$O,COLUMN(J_A_visits!D:D),0),"")</f>
        <v/>
      </c>
      <c r="F129" s="6">
        <f t="array" ref="F129">IFERROR(DATEVALUE(LEFT(VLOOKUP(Table3[[#This Row],[VISIT_ID]],J_A_visits!A:O,COLUMN(J_A_visits!E:E),0),10)),"")</f>
        <v/>
      </c>
      <c r="G129" s="30">
        <f t="array" ref="G129">IFERROR(VLOOKUP(Table3[[#This Row],[TS_ID]],J_A_visits_timeSheetEntries!A:H,COLUMN(J_A_visits_timeSheetEntries!B:B),0),"")</f>
        <v/>
      </c>
      <c r="H129" s="38">
        <f t="array" ref="H129">IFERROR(TIMEVALUE(MID(VLOOKUP(Table3[[#This Row],[TS_ID]],J_A_visits_timeSheetEntries!$A:$H,COLUMN(J_A_visits_timeSheetEntries!C:C),0),12,8))-(7/24),"")</f>
        <v/>
      </c>
      <c r="I129" s="38">
        <f t="array" ref="I129">IFERROR(
    MOD(TIMEVALUE(MID(VLOOKUP(Table3[[#This Row],[TS_ID]],J_A_visits_timeSheetEntries!$A:$H,COLUMN(J_A_visits_timeSheetEntries!D:D),0),12,8)) - (7/24), 1),
"")</f>
        <v/>
      </c>
      <c r="J129" s="20">
        <f t="array" ref="J129">IFERROR(IFERROR(VLOOKUP(Table3[[#This Row],[TS_ID]],J_A_visits_timeSheetEntries!$A:$H,COLUMN(J_A_visits_timeSheetEntries!E:E),0),"")/3600,"")</f>
        <v/>
      </c>
      <c r="K129" s="37">
        <f t="array" ref="K129">IFERROR(VLOOKUP(Table3[[#This Row],[TS_ID]],J_A_visits_timeSheetEntries!$A:$H,COLUMN(J_A_visits_timeSheetEntries!$F:$F),FALSE),"")</f>
        <v/>
      </c>
      <c r="L129" s="37">
        <f>IFERROR(Table3[[#This Row],[DURATION]]*Table3[[#This Row],[LABOR_RATE]],"")</f>
        <v/>
      </c>
      <c r="M129" s="30">
        <f t="array" ref="M129">IFERROR(VLOOKUP(Table3[[#This Row],[TS_ID]],J_A_visits_timeSheetEntries!$A:$H,COLUMN(J_A_visits_timeSheetEntries!H:H),0),"")</f>
        <v/>
      </c>
    </row>
    <row r="130">
      <c r="A130" s="30">
        <f>IF(J_A_visits_timeSheetEntries!A130="","",J_A_visits_timeSheetEntries!A130)</f>
        <v/>
      </c>
      <c r="B130" s="30">
        <f t="array" ref="B130">IFERROR(VLOOKUP(Table3[[#This Row],[TS_ID]],J_A_visits_timeSheetEntries!A:I,COLUMN(J_A_visits_timeSheetEntries!I:I),0),"")</f>
        <v/>
      </c>
      <c r="C130" s="30">
        <f t="array" ref="C130">IFERROR(VLOOKUP(Table3[[#This Row],[VISIT_ID]],J_A_visits!$A:$O,COLUMN(J_A_visits!B:B),0),"")</f>
        <v/>
      </c>
      <c r="D130" s="30">
        <f t="array" ref="D130">IFERROR(VLOOKUP(Table3[[#This Row],[VISIT_ID]],J_A_visits!$A:$O,COLUMN(J_A_visits!C:C),0),"")</f>
        <v/>
      </c>
      <c r="E130" s="30">
        <f t="array" ref="E130">IFERROR(VLOOKUP(Table3[[#This Row],[VISIT_ID]],J_A_visits!$A:$O,COLUMN(J_A_visits!D:D),0),"")</f>
        <v/>
      </c>
      <c r="F130" s="6">
        <f t="array" ref="F130">IFERROR(DATEVALUE(LEFT(VLOOKUP(Table3[[#This Row],[VISIT_ID]],J_A_visits!A:O,COLUMN(J_A_visits!E:E),0),10)),"")</f>
        <v/>
      </c>
      <c r="G130" s="30">
        <f t="array" ref="G130">IFERROR(VLOOKUP(Table3[[#This Row],[TS_ID]],J_A_visits_timeSheetEntries!A:H,COLUMN(J_A_visits_timeSheetEntries!B:B),0),"")</f>
        <v/>
      </c>
      <c r="H130" s="38">
        <f t="array" ref="H130">IFERROR(TIMEVALUE(MID(VLOOKUP(Table3[[#This Row],[TS_ID]],J_A_visits_timeSheetEntries!$A:$H,COLUMN(J_A_visits_timeSheetEntries!C:C),0),12,8))-(7/24),"")</f>
        <v/>
      </c>
      <c r="I130" s="38">
        <f t="array" ref="I130">IFERROR(
    MOD(TIMEVALUE(MID(VLOOKUP(Table3[[#This Row],[TS_ID]],J_A_visits_timeSheetEntries!$A:$H,COLUMN(J_A_visits_timeSheetEntries!D:D),0),12,8)) - (7/24), 1),
"")</f>
        <v/>
      </c>
      <c r="J130" s="20">
        <f t="array" ref="J130">IFERROR(IFERROR(VLOOKUP(Table3[[#This Row],[TS_ID]],J_A_visits_timeSheetEntries!$A:$H,COLUMN(J_A_visits_timeSheetEntries!E:E),0),"")/3600,"")</f>
        <v/>
      </c>
      <c r="K130" s="37">
        <f t="array" ref="K130">IFERROR(VLOOKUP(Table3[[#This Row],[TS_ID]],J_A_visits_timeSheetEntries!$A:$H,COLUMN(J_A_visits_timeSheetEntries!$F:$F),FALSE),"")</f>
        <v/>
      </c>
      <c r="L130" s="37">
        <f>IFERROR(Table3[[#This Row],[DURATION]]*Table3[[#This Row],[LABOR_RATE]],"")</f>
        <v/>
      </c>
      <c r="M130" s="30">
        <f t="array" ref="M130">IFERROR(VLOOKUP(Table3[[#This Row],[TS_ID]],J_A_visits_timeSheetEntries!$A:$H,COLUMN(J_A_visits_timeSheetEntries!H:H),0),"")</f>
        <v/>
      </c>
    </row>
    <row r="131">
      <c r="A131" s="30">
        <f>IF(J_A_visits_timeSheetEntries!A131="","",J_A_visits_timeSheetEntries!A131)</f>
        <v/>
      </c>
      <c r="B131" s="30">
        <f t="array" ref="B131">IFERROR(VLOOKUP(Table3[[#This Row],[TS_ID]],J_A_visits_timeSheetEntries!A:I,COLUMN(J_A_visits_timeSheetEntries!I:I),0),"")</f>
        <v/>
      </c>
      <c r="C131" s="30">
        <f t="array" ref="C131">IFERROR(VLOOKUP(Table3[[#This Row],[VISIT_ID]],J_A_visits!$A:$O,COLUMN(J_A_visits!B:B),0),"")</f>
        <v/>
      </c>
      <c r="D131" s="30">
        <f t="array" ref="D131">IFERROR(VLOOKUP(Table3[[#This Row],[VISIT_ID]],J_A_visits!$A:$O,COLUMN(J_A_visits!C:C),0),"")</f>
        <v/>
      </c>
      <c r="E131" s="30">
        <f t="array" ref="E131">IFERROR(VLOOKUP(Table3[[#This Row],[VISIT_ID]],J_A_visits!$A:$O,COLUMN(J_A_visits!D:D),0),"")</f>
        <v/>
      </c>
      <c r="F131" s="6">
        <f t="array" ref="F131">IFERROR(DATEVALUE(LEFT(VLOOKUP(Table3[[#This Row],[VISIT_ID]],J_A_visits!A:O,COLUMN(J_A_visits!E:E),0),10)),"")</f>
        <v/>
      </c>
      <c r="G131" s="30">
        <f t="array" ref="G131">IFERROR(VLOOKUP(Table3[[#This Row],[TS_ID]],J_A_visits_timeSheetEntries!A:H,COLUMN(J_A_visits_timeSheetEntries!B:B),0),"")</f>
        <v/>
      </c>
      <c r="H131" s="38">
        <f t="array" ref="H131">IFERROR(TIMEVALUE(MID(VLOOKUP(Table3[[#This Row],[TS_ID]],J_A_visits_timeSheetEntries!$A:$H,COLUMN(J_A_visits_timeSheetEntries!C:C),0),12,8))-(7/24),"")</f>
        <v/>
      </c>
      <c r="I131" s="38">
        <f t="array" ref="I131">IFERROR(
    MOD(TIMEVALUE(MID(VLOOKUP(Table3[[#This Row],[TS_ID]],J_A_visits_timeSheetEntries!$A:$H,COLUMN(J_A_visits_timeSheetEntries!D:D),0),12,8)) - (7/24), 1),
"")</f>
        <v/>
      </c>
      <c r="J131" s="20">
        <f t="array" ref="J131">IFERROR(IFERROR(VLOOKUP(Table3[[#This Row],[TS_ID]],J_A_visits_timeSheetEntries!$A:$H,COLUMN(J_A_visits_timeSheetEntries!E:E),0),"")/3600,"")</f>
        <v/>
      </c>
      <c r="K131" s="37">
        <f t="array" ref="K131">IFERROR(VLOOKUP(Table3[[#This Row],[TS_ID]],J_A_visits_timeSheetEntries!$A:$H,COLUMN(J_A_visits_timeSheetEntries!$F:$F),FALSE),"")</f>
        <v/>
      </c>
      <c r="L131" s="37">
        <f>IFERROR(Table3[[#This Row],[DURATION]]*Table3[[#This Row],[LABOR_RATE]],"")</f>
        <v/>
      </c>
      <c r="M131" s="30">
        <f t="array" ref="M131">IFERROR(VLOOKUP(Table3[[#This Row],[TS_ID]],J_A_visits_timeSheetEntries!$A:$H,COLUMN(J_A_visits_timeSheetEntries!H:H),0),"")</f>
        <v/>
      </c>
    </row>
    <row r="132">
      <c r="A132" s="30">
        <f>IF(J_A_visits_timeSheetEntries!A132="","",J_A_visits_timeSheetEntries!A132)</f>
        <v/>
      </c>
      <c r="B132" s="30">
        <f t="array" ref="B132">IFERROR(VLOOKUP(Table3[[#This Row],[TS_ID]],J_A_visits_timeSheetEntries!A:I,COLUMN(J_A_visits_timeSheetEntries!I:I),0),"")</f>
        <v/>
      </c>
      <c r="C132" s="30">
        <f t="array" ref="C132">IFERROR(VLOOKUP(Table3[[#This Row],[VISIT_ID]],J_A_visits!$A:$O,COLUMN(J_A_visits!B:B),0),"")</f>
        <v/>
      </c>
      <c r="D132" s="30">
        <f t="array" ref="D132">IFERROR(VLOOKUP(Table3[[#This Row],[VISIT_ID]],J_A_visits!$A:$O,COLUMN(J_A_visits!C:C),0),"")</f>
        <v/>
      </c>
      <c r="E132" s="30">
        <f t="array" ref="E132">IFERROR(VLOOKUP(Table3[[#This Row],[VISIT_ID]],J_A_visits!$A:$O,COLUMN(J_A_visits!D:D),0),"")</f>
        <v/>
      </c>
      <c r="F132" s="6">
        <f t="array" ref="F132">IFERROR(DATEVALUE(LEFT(VLOOKUP(Table3[[#This Row],[VISIT_ID]],J_A_visits!A:O,COLUMN(J_A_visits!E:E),0),10)),"")</f>
        <v/>
      </c>
      <c r="G132" s="30">
        <f t="array" ref="G132">IFERROR(VLOOKUP(Table3[[#This Row],[TS_ID]],J_A_visits_timeSheetEntries!A:H,COLUMN(J_A_visits_timeSheetEntries!B:B),0),"")</f>
        <v/>
      </c>
      <c r="H132" s="38">
        <f t="array" ref="H132">IFERROR(TIMEVALUE(MID(VLOOKUP(Table3[[#This Row],[TS_ID]],J_A_visits_timeSheetEntries!$A:$H,COLUMN(J_A_visits_timeSheetEntries!C:C),0),12,8))-(7/24),"")</f>
        <v/>
      </c>
      <c r="I132" s="38">
        <f t="array" ref="I132">IFERROR(
    MOD(TIMEVALUE(MID(VLOOKUP(Table3[[#This Row],[TS_ID]],J_A_visits_timeSheetEntries!$A:$H,COLUMN(J_A_visits_timeSheetEntries!D:D),0),12,8)) - (7/24), 1),
"")</f>
        <v/>
      </c>
      <c r="J132" s="20">
        <f t="array" ref="J132">IFERROR(IFERROR(VLOOKUP(Table3[[#This Row],[TS_ID]],J_A_visits_timeSheetEntries!$A:$H,COLUMN(J_A_visits_timeSheetEntries!E:E),0),"")/3600,"")</f>
        <v/>
      </c>
      <c r="K132" s="37">
        <f t="array" ref="K132">IFERROR(VLOOKUP(Table3[[#This Row],[TS_ID]],J_A_visits_timeSheetEntries!$A:$H,COLUMN(J_A_visits_timeSheetEntries!$F:$F),FALSE),"")</f>
        <v/>
      </c>
      <c r="L132" s="37">
        <f>IFERROR(Table3[[#This Row],[DURATION]]*Table3[[#This Row],[LABOR_RATE]],"")</f>
        <v/>
      </c>
      <c r="M132" s="30">
        <f t="array" ref="M132">IFERROR(VLOOKUP(Table3[[#This Row],[TS_ID]],J_A_visits_timeSheetEntries!$A:$H,COLUMN(J_A_visits_timeSheetEntries!H:H),0),"")</f>
        <v/>
      </c>
    </row>
    <row r="133">
      <c r="A133" s="30">
        <f>IF(J_A_visits_timeSheetEntries!A133="","",J_A_visits_timeSheetEntries!A133)</f>
        <v/>
      </c>
      <c r="B133" s="30">
        <f t="array" ref="B133">IFERROR(VLOOKUP(Table3[[#This Row],[TS_ID]],J_A_visits_timeSheetEntries!A:I,COLUMN(J_A_visits_timeSheetEntries!I:I),0),"")</f>
        <v/>
      </c>
      <c r="C133" s="30">
        <f t="array" ref="C133">IFERROR(VLOOKUP(Table3[[#This Row],[VISIT_ID]],J_A_visits!$A:$O,COLUMN(J_A_visits!B:B),0),"")</f>
        <v/>
      </c>
      <c r="D133" s="30">
        <f t="array" ref="D133">IFERROR(VLOOKUP(Table3[[#This Row],[VISIT_ID]],J_A_visits!$A:$O,COLUMN(J_A_visits!C:C),0),"")</f>
        <v/>
      </c>
      <c r="E133" s="30">
        <f t="array" ref="E133">IFERROR(VLOOKUP(Table3[[#This Row],[VISIT_ID]],J_A_visits!$A:$O,COLUMN(J_A_visits!D:D),0),"")</f>
        <v/>
      </c>
      <c r="F133" s="6">
        <f t="array" ref="F133">IFERROR(DATEVALUE(LEFT(VLOOKUP(Table3[[#This Row],[VISIT_ID]],J_A_visits!A:O,COLUMN(J_A_visits!E:E),0),10)),"")</f>
        <v/>
      </c>
      <c r="G133" s="30">
        <f t="array" ref="G133">IFERROR(VLOOKUP(Table3[[#This Row],[TS_ID]],J_A_visits_timeSheetEntries!A:H,COLUMN(J_A_visits_timeSheetEntries!B:B),0),"")</f>
        <v/>
      </c>
      <c r="H133" s="38">
        <f t="array" ref="H133">IFERROR(TIMEVALUE(MID(VLOOKUP(Table3[[#This Row],[TS_ID]],J_A_visits_timeSheetEntries!$A:$H,COLUMN(J_A_visits_timeSheetEntries!C:C),0),12,8))-(7/24),"")</f>
        <v/>
      </c>
      <c r="I133" s="38">
        <f t="array" ref="I133">IFERROR(
    MOD(TIMEVALUE(MID(VLOOKUP(Table3[[#This Row],[TS_ID]],J_A_visits_timeSheetEntries!$A:$H,COLUMN(J_A_visits_timeSheetEntries!D:D),0),12,8)) - (7/24), 1),
"")</f>
        <v/>
      </c>
      <c r="J133" s="20">
        <f t="array" ref="J133">IFERROR(IFERROR(VLOOKUP(Table3[[#This Row],[TS_ID]],J_A_visits_timeSheetEntries!$A:$H,COLUMN(J_A_visits_timeSheetEntries!E:E),0),"")/3600,"")</f>
        <v/>
      </c>
      <c r="K133" s="37">
        <f t="array" ref="K133">IFERROR(VLOOKUP(Table3[[#This Row],[TS_ID]],J_A_visits_timeSheetEntries!$A:$H,COLUMN(J_A_visits_timeSheetEntries!$F:$F),FALSE),"")</f>
        <v/>
      </c>
      <c r="L133" s="37">
        <f>IFERROR(Table3[[#This Row],[DURATION]]*Table3[[#This Row],[LABOR_RATE]],"")</f>
        <v/>
      </c>
      <c r="M133" s="30">
        <f t="array" ref="M133">IFERROR(VLOOKUP(Table3[[#This Row],[TS_ID]],J_A_visits_timeSheetEntries!$A:$H,COLUMN(J_A_visits_timeSheetEntries!H:H),0),"")</f>
        <v/>
      </c>
    </row>
    <row r="134">
      <c r="A134" s="30">
        <f>IF(J_A_visits_timeSheetEntries!A134="","",J_A_visits_timeSheetEntries!A134)</f>
        <v/>
      </c>
      <c r="B134" s="30">
        <f t="array" ref="B134">IFERROR(VLOOKUP(Table3[[#This Row],[TS_ID]],J_A_visits_timeSheetEntries!A:I,COLUMN(J_A_visits_timeSheetEntries!I:I),0),"")</f>
        <v/>
      </c>
      <c r="C134" s="30">
        <f t="array" ref="C134">IFERROR(VLOOKUP(Table3[[#This Row],[VISIT_ID]],J_A_visits!$A:$O,COLUMN(J_A_visits!B:B),0),"")</f>
        <v/>
      </c>
      <c r="D134" s="30">
        <f t="array" ref="D134">IFERROR(VLOOKUP(Table3[[#This Row],[VISIT_ID]],J_A_visits!$A:$O,COLUMN(J_A_visits!C:C),0),"")</f>
        <v/>
      </c>
      <c r="E134" s="30">
        <f t="array" ref="E134">IFERROR(VLOOKUP(Table3[[#This Row],[VISIT_ID]],J_A_visits!$A:$O,COLUMN(J_A_visits!D:D),0),"")</f>
        <v/>
      </c>
      <c r="F134" s="6">
        <f t="array" ref="F134">IFERROR(DATEVALUE(LEFT(VLOOKUP(Table3[[#This Row],[VISIT_ID]],J_A_visits!A:O,COLUMN(J_A_visits!E:E),0),10)),"")</f>
        <v/>
      </c>
      <c r="G134" s="30">
        <f t="array" ref="G134">IFERROR(VLOOKUP(Table3[[#This Row],[TS_ID]],J_A_visits_timeSheetEntries!A:H,COLUMN(J_A_visits_timeSheetEntries!B:B),0),"")</f>
        <v/>
      </c>
      <c r="H134" s="38">
        <f t="array" ref="H134">IFERROR(TIMEVALUE(MID(VLOOKUP(Table3[[#This Row],[TS_ID]],J_A_visits_timeSheetEntries!$A:$H,COLUMN(J_A_visits_timeSheetEntries!C:C),0),12,8))-(7/24),"")</f>
        <v/>
      </c>
      <c r="I134" s="38">
        <f t="array" ref="I134">IFERROR(
    MOD(TIMEVALUE(MID(VLOOKUP(Table3[[#This Row],[TS_ID]],J_A_visits_timeSheetEntries!$A:$H,COLUMN(J_A_visits_timeSheetEntries!D:D),0),12,8)) - (7/24), 1),
"")</f>
        <v/>
      </c>
      <c r="J134" s="20">
        <f t="array" ref="J134">IFERROR(IFERROR(VLOOKUP(Table3[[#This Row],[TS_ID]],J_A_visits_timeSheetEntries!$A:$H,COLUMN(J_A_visits_timeSheetEntries!E:E),0),"")/3600,"")</f>
        <v/>
      </c>
      <c r="K134" s="37">
        <f t="array" ref="K134">IFERROR(VLOOKUP(Table3[[#This Row],[TS_ID]],J_A_visits_timeSheetEntries!$A:$H,COLUMN(J_A_visits_timeSheetEntries!$F:$F),FALSE),"")</f>
        <v/>
      </c>
      <c r="L134" s="37">
        <f>IFERROR(Table3[[#This Row],[DURATION]]*Table3[[#This Row],[LABOR_RATE]],"")</f>
        <v/>
      </c>
      <c r="M134" s="30">
        <f t="array" ref="M134">IFERROR(VLOOKUP(Table3[[#This Row],[TS_ID]],J_A_visits_timeSheetEntries!$A:$H,COLUMN(J_A_visits_timeSheetEntries!H:H),0),"")</f>
        <v/>
      </c>
    </row>
    <row r="135">
      <c r="A135" s="30">
        <f>IF(J_A_visits_timeSheetEntries!A135="","",J_A_visits_timeSheetEntries!A135)</f>
        <v/>
      </c>
      <c r="B135" s="30">
        <f t="array" ref="B135">IFERROR(VLOOKUP(Table3[[#This Row],[TS_ID]],J_A_visits_timeSheetEntries!A:I,COLUMN(J_A_visits_timeSheetEntries!I:I),0),"")</f>
        <v/>
      </c>
      <c r="C135" s="30">
        <f t="array" ref="C135">IFERROR(VLOOKUP(Table3[[#This Row],[VISIT_ID]],J_A_visits!$A:$O,COLUMN(J_A_visits!B:B),0),"")</f>
        <v/>
      </c>
      <c r="D135" s="30">
        <f t="array" ref="D135">IFERROR(VLOOKUP(Table3[[#This Row],[VISIT_ID]],J_A_visits!$A:$O,COLUMN(J_A_visits!C:C),0),"")</f>
        <v/>
      </c>
      <c r="E135" s="30">
        <f t="array" ref="E135">IFERROR(VLOOKUP(Table3[[#This Row],[VISIT_ID]],J_A_visits!$A:$O,COLUMN(J_A_visits!D:D),0),"")</f>
        <v/>
      </c>
      <c r="F135" s="6">
        <f t="array" ref="F135">IFERROR(DATEVALUE(LEFT(VLOOKUP(Table3[[#This Row],[VISIT_ID]],J_A_visits!A:O,COLUMN(J_A_visits!E:E),0),10)),"")</f>
        <v/>
      </c>
      <c r="G135" s="30">
        <f t="array" ref="G135">IFERROR(VLOOKUP(Table3[[#This Row],[TS_ID]],J_A_visits_timeSheetEntries!A:H,COLUMN(J_A_visits_timeSheetEntries!B:B),0),"")</f>
        <v/>
      </c>
      <c r="H135" s="38">
        <f t="array" ref="H135">IFERROR(TIMEVALUE(MID(VLOOKUP(Table3[[#This Row],[TS_ID]],J_A_visits_timeSheetEntries!$A:$H,COLUMN(J_A_visits_timeSheetEntries!C:C),0),12,8))-(7/24),"")</f>
        <v/>
      </c>
      <c r="I135" s="38">
        <f t="array" ref="I135">IFERROR(
    MOD(TIMEVALUE(MID(VLOOKUP(Table3[[#This Row],[TS_ID]],J_A_visits_timeSheetEntries!$A:$H,COLUMN(J_A_visits_timeSheetEntries!D:D),0),12,8)) - (7/24), 1),
"")</f>
        <v/>
      </c>
      <c r="J135" s="20">
        <f t="array" ref="J135">IFERROR(IFERROR(VLOOKUP(Table3[[#This Row],[TS_ID]],J_A_visits_timeSheetEntries!$A:$H,COLUMN(J_A_visits_timeSheetEntries!E:E),0),"")/3600,"")</f>
        <v/>
      </c>
      <c r="K135" s="37">
        <f t="array" ref="K135">IFERROR(VLOOKUP(Table3[[#This Row],[TS_ID]],J_A_visits_timeSheetEntries!$A:$H,COLUMN(J_A_visits_timeSheetEntries!$F:$F),FALSE),"")</f>
        <v/>
      </c>
      <c r="L135" s="37">
        <f>IFERROR(Table3[[#This Row],[DURATION]]*Table3[[#This Row],[LABOR_RATE]],"")</f>
        <v/>
      </c>
      <c r="M135" s="30">
        <f t="array" ref="M135">IFERROR(VLOOKUP(Table3[[#This Row],[TS_ID]],J_A_visits_timeSheetEntries!$A:$H,COLUMN(J_A_visits_timeSheetEntries!H:H),0),"")</f>
        <v/>
      </c>
    </row>
    <row r="136">
      <c r="A136" s="30">
        <f>IF(J_A_visits_timeSheetEntries!A136="","",J_A_visits_timeSheetEntries!A136)</f>
        <v/>
      </c>
      <c r="B136" s="30">
        <f t="array" ref="B136">IFERROR(VLOOKUP(Table3[[#This Row],[TS_ID]],J_A_visits_timeSheetEntries!A:I,COLUMN(J_A_visits_timeSheetEntries!I:I),0),"")</f>
        <v/>
      </c>
      <c r="C136" s="30">
        <f t="array" ref="C136">IFERROR(VLOOKUP(Table3[[#This Row],[VISIT_ID]],J_A_visits!$A:$O,COLUMN(J_A_visits!B:B),0),"")</f>
        <v/>
      </c>
      <c r="D136" s="30">
        <f t="array" ref="D136">IFERROR(VLOOKUP(Table3[[#This Row],[VISIT_ID]],J_A_visits!$A:$O,COLUMN(J_A_visits!C:C),0),"")</f>
        <v/>
      </c>
      <c r="E136" s="30">
        <f t="array" ref="E136">IFERROR(VLOOKUP(Table3[[#This Row],[VISIT_ID]],J_A_visits!$A:$O,COLUMN(J_A_visits!D:D),0),"")</f>
        <v/>
      </c>
      <c r="F136" s="6">
        <f t="array" ref="F136">IFERROR(DATEVALUE(LEFT(VLOOKUP(Table3[[#This Row],[VISIT_ID]],J_A_visits!A:O,COLUMN(J_A_visits!E:E),0),10)),"")</f>
        <v/>
      </c>
      <c r="G136" s="30">
        <f t="array" ref="G136">IFERROR(VLOOKUP(Table3[[#This Row],[TS_ID]],J_A_visits_timeSheetEntries!A:H,COLUMN(J_A_visits_timeSheetEntries!B:B),0),"")</f>
        <v/>
      </c>
      <c r="H136" s="38">
        <f t="array" ref="H136">IFERROR(TIMEVALUE(MID(VLOOKUP(Table3[[#This Row],[TS_ID]],J_A_visits_timeSheetEntries!$A:$H,COLUMN(J_A_visits_timeSheetEntries!C:C),0),12,8))-(7/24),"")</f>
        <v/>
      </c>
      <c r="I136" s="38">
        <f t="array" ref="I136">IFERROR(
    MOD(TIMEVALUE(MID(VLOOKUP(Table3[[#This Row],[TS_ID]],J_A_visits_timeSheetEntries!$A:$H,COLUMN(J_A_visits_timeSheetEntries!D:D),0),12,8)) - (7/24), 1),
"")</f>
        <v/>
      </c>
      <c r="J136" s="20">
        <f t="array" ref="J136">IFERROR(IFERROR(VLOOKUP(Table3[[#This Row],[TS_ID]],J_A_visits_timeSheetEntries!$A:$H,COLUMN(J_A_visits_timeSheetEntries!E:E),0),"")/3600,"")</f>
        <v/>
      </c>
      <c r="K136" s="37">
        <f t="array" ref="K136">IFERROR(VLOOKUP(Table3[[#This Row],[TS_ID]],J_A_visits_timeSheetEntries!$A:$H,COLUMN(J_A_visits_timeSheetEntries!$F:$F),FALSE),"")</f>
        <v/>
      </c>
      <c r="L136" s="37">
        <f>IFERROR(Table3[[#This Row],[DURATION]]*Table3[[#This Row],[LABOR_RATE]],"")</f>
        <v/>
      </c>
      <c r="M136" s="30">
        <f t="array" ref="M136">IFERROR(VLOOKUP(Table3[[#This Row],[TS_ID]],J_A_visits_timeSheetEntries!$A:$H,COLUMN(J_A_visits_timeSheetEntries!H:H),0),"")</f>
        <v/>
      </c>
    </row>
    <row r="137">
      <c r="A137" s="30">
        <f>IF(J_A_visits_timeSheetEntries!A137="","",J_A_visits_timeSheetEntries!A137)</f>
        <v/>
      </c>
      <c r="B137" s="30">
        <f t="array" ref="B137">IFERROR(VLOOKUP(Table3[[#This Row],[TS_ID]],J_A_visits_timeSheetEntries!A:I,COLUMN(J_A_visits_timeSheetEntries!I:I),0),"")</f>
        <v/>
      </c>
      <c r="C137" s="30">
        <f t="array" ref="C137">IFERROR(VLOOKUP(Table3[[#This Row],[VISIT_ID]],J_A_visits!$A:$O,COLUMN(J_A_visits!B:B),0),"")</f>
        <v/>
      </c>
      <c r="D137" s="30">
        <f t="array" ref="D137">IFERROR(VLOOKUP(Table3[[#This Row],[VISIT_ID]],J_A_visits!$A:$O,COLUMN(J_A_visits!C:C),0),"")</f>
        <v/>
      </c>
      <c r="E137" s="30">
        <f t="array" ref="E137">IFERROR(VLOOKUP(Table3[[#This Row],[VISIT_ID]],J_A_visits!$A:$O,COLUMN(J_A_visits!D:D),0),"")</f>
        <v/>
      </c>
      <c r="F137" s="6">
        <f t="array" ref="F137">IFERROR(DATEVALUE(LEFT(VLOOKUP(Table3[[#This Row],[VISIT_ID]],J_A_visits!A:O,COLUMN(J_A_visits!E:E),0),10)),"")</f>
        <v/>
      </c>
      <c r="G137" s="30">
        <f t="array" ref="G137">IFERROR(VLOOKUP(Table3[[#This Row],[TS_ID]],J_A_visits_timeSheetEntries!A:H,COLUMN(J_A_visits_timeSheetEntries!B:B),0),"")</f>
        <v/>
      </c>
      <c r="H137" s="38">
        <f t="array" ref="H137">IFERROR(TIMEVALUE(MID(VLOOKUP(Table3[[#This Row],[TS_ID]],J_A_visits_timeSheetEntries!$A:$H,COLUMN(J_A_visits_timeSheetEntries!C:C),0),12,8))-(7/24),"")</f>
        <v/>
      </c>
      <c r="I137" s="38">
        <f t="array" ref="I137">IFERROR(
    MOD(TIMEVALUE(MID(VLOOKUP(Table3[[#This Row],[TS_ID]],J_A_visits_timeSheetEntries!$A:$H,COLUMN(J_A_visits_timeSheetEntries!D:D),0),12,8)) - (7/24), 1),
"")</f>
        <v/>
      </c>
      <c r="J137" s="20">
        <f t="array" ref="J137">IFERROR(IFERROR(VLOOKUP(Table3[[#This Row],[TS_ID]],J_A_visits_timeSheetEntries!$A:$H,COLUMN(J_A_visits_timeSheetEntries!E:E),0),"")/3600,"")</f>
        <v/>
      </c>
      <c r="K137" s="37">
        <f t="array" ref="K137">IFERROR(VLOOKUP(Table3[[#This Row],[TS_ID]],J_A_visits_timeSheetEntries!$A:$H,COLUMN(J_A_visits_timeSheetEntries!$F:$F),FALSE),"")</f>
        <v/>
      </c>
      <c r="L137" s="37">
        <f>IFERROR(Table3[[#This Row],[DURATION]]*Table3[[#This Row],[LABOR_RATE]],"")</f>
        <v/>
      </c>
      <c r="M137" s="30">
        <f t="array" ref="M137">IFERROR(VLOOKUP(Table3[[#This Row],[TS_ID]],J_A_visits_timeSheetEntries!$A:$H,COLUMN(J_A_visits_timeSheetEntries!H:H),0),"")</f>
        <v/>
      </c>
    </row>
    <row r="138">
      <c r="A138" s="30">
        <f>IF(J_A_visits_timeSheetEntries!A138="","",J_A_visits_timeSheetEntries!A138)</f>
        <v/>
      </c>
      <c r="B138" s="30">
        <f t="array" ref="B138">IFERROR(VLOOKUP(Table3[[#This Row],[TS_ID]],J_A_visits_timeSheetEntries!A:I,COLUMN(J_A_visits_timeSheetEntries!I:I),0),"")</f>
        <v/>
      </c>
      <c r="C138" s="30">
        <f t="array" ref="C138">IFERROR(VLOOKUP(Table3[[#This Row],[VISIT_ID]],J_A_visits!$A:$O,COLUMN(J_A_visits!B:B),0),"")</f>
        <v/>
      </c>
      <c r="D138" s="30">
        <f t="array" ref="D138">IFERROR(VLOOKUP(Table3[[#This Row],[VISIT_ID]],J_A_visits!$A:$O,COLUMN(J_A_visits!C:C),0),"")</f>
        <v/>
      </c>
      <c r="E138" s="30">
        <f t="array" ref="E138">IFERROR(VLOOKUP(Table3[[#This Row],[VISIT_ID]],J_A_visits!$A:$O,COLUMN(J_A_visits!D:D),0),"")</f>
        <v/>
      </c>
      <c r="F138" s="6">
        <f t="array" ref="F138">IFERROR(DATEVALUE(LEFT(VLOOKUP(Table3[[#This Row],[VISIT_ID]],J_A_visits!A:O,COLUMN(J_A_visits!E:E),0),10)),"")</f>
        <v/>
      </c>
      <c r="G138" s="30">
        <f t="array" ref="G138">IFERROR(VLOOKUP(Table3[[#This Row],[TS_ID]],J_A_visits_timeSheetEntries!A:H,COLUMN(J_A_visits_timeSheetEntries!B:B),0),"")</f>
        <v/>
      </c>
      <c r="H138" s="38">
        <f t="array" ref="H138">IFERROR(TIMEVALUE(MID(VLOOKUP(Table3[[#This Row],[TS_ID]],J_A_visits_timeSheetEntries!$A:$H,COLUMN(J_A_visits_timeSheetEntries!C:C),0),12,8))-(7/24),"")</f>
        <v/>
      </c>
      <c r="I138" s="38">
        <f t="array" ref="I138">IFERROR(
    MOD(TIMEVALUE(MID(VLOOKUP(Table3[[#This Row],[TS_ID]],J_A_visits_timeSheetEntries!$A:$H,COLUMN(J_A_visits_timeSheetEntries!D:D),0),12,8)) - (7/24), 1),
"")</f>
        <v/>
      </c>
      <c r="J138" s="20">
        <f t="array" ref="J138">IFERROR(IFERROR(VLOOKUP(Table3[[#This Row],[TS_ID]],J_A_visits_timeSheetEntries!$A:$H,COLUMN(J_A_visits_timeSheetEntries!E:E),0),"")/3600,"")</f>
        <v/>
      </c>
      <c r="K138" s="37">
        <f t="array" ref="K138">IFERROR(VLOOKUP(Table3[[#This Row],[TS_ID]],J_A_visits_timeSheetEntries!$A:$H,COLUMN(J_A_visits_timeSheetEntries!$F:$F),FALSE),"")</f>
        <v/>
      </c>
      <c r="L138" s="37">
        <f>IFERROR(Table3[[#This Row],[DURATION]]*Table3[[#This Row],[LABOR_RATE]],"")</f>
        <v/>
      </c>
      <c r="M138" s="30">
        <f t="array" ref="M138">IFERROR(VLOOKUP(Table3[[#This Row],[TS_ID]],J_A_visits_timeSheetEntries!$A:$H,COLUMN(J_A_visits_timeSheetEntries!H:H),0),"")</f>
        <v/>
      </c>
    </row>
    <row r="139">
      <c r="A139" s="30">
        <f>IF(J_A_visits_timeSheetEntries!A139="","",J_A_visits_timeSheetEntries!A139)</f>
        <v/>
      </c>
      <c r="B139" s="30">
        <f t="array" ref="B139">IFERROR(VLOOKUP(Table3[[#This Row],[TS_ID]],J_A_visits_timeSheetEntries!A:I,COLUMN(J_A_visits_timeSheetEntries!I:I),0),"")</f>
        <v/>
      </c>
      <c r="C139" s="30">
        <f t="array" ref="C139">IFERROR(VLOOKUP(Table3[[#This Row],[VISIT_ID]],J_A_visits!$A:$O,COLUMN(J_A_visits!B:B),0),"")</f>
        <v/>
      </c>
      <c r="D139" s="30">
        <f t="array" ref="D139">IFERROR(VLOOKUP(Table3[[#This Row],[VISIT_ID]],J_A_visits!$A:$O,COLUMN(J_A_visits!C:C),0),"")</f>
        <v/>
      </c>
      <c r="E139" s="30">
        <f t="array" ref="E139">IFERROR(VLOOKUP(Table3[[#This Row],[VISIT_ID]],J_A_visits!$A:$O,COLUMN(J_A_visits!D:D),0),"")</f>
        <v/>
      </c>
      <c r="F139" s="6">
        <f t="array" ref="F139">IFERROR(DATEVALUE(LEFT(VLOOKUP(Table3[[#This Row],[VISIT_ID]],J_A_visits!A:O,COLUMN(J_A_visits!E:E),0),10)),"")</f>
        <v/>
      </c>
      <c r="G139" s="30">
        <f t="array" ref="G139">IFERROR(VLOOKUP(Table3[[#This Row],[TS_ID]],J_A_visits_timeSheetEntries!A:H,COLUMN(J_A_visits_timeSheetEntries!B:B),0),"")</f>
        <v/>
      </c>
      <c r="H139" s="38">
        <f t="array" ref="H139">IFERROR(TIMEVALUE(MID(VLOOKUP(Table3[[#This Row],[TS_ID]],J_A_visits_timeSheetEntries!$A:$H,COLUMN(J_A_visits_timeSheetEntries!C:C),0),12,8))-(7/24),"")</f>
        <v/>
      </c>
      <c r="I139" s="38">
        <f t="array" ref="I139">IFERROR(
    MOD(TIMEVALUE(MID(VLOOKUP(Table3[[#This Row],[TS_ID]],J_A_visits_timeSheetEntries!$A:$H,COLUMN(J_A_visits_timeSheetEntries!D:D),0),12,8)) - (7/24), 1),
"")</f>
        <v/>
      </c>
      <c r="J139" s="20">
        <f t="array" ref="J139">IFERROR(IFERROR(VLOOKUP(Table3[[#This Row],[TS_ID]],J_A_visits_timeSheetEntries!$A:$H,COLUMN(J_A_visits_timeSheetEntries!E:E),0),"")/3600,"")</f>
        <v/>
      </c>
      <c r="K139" s="37">
        <f t="array" ref="K139">IFERROR(VLOOKUP(Table3[[#This Row],[TS_ID]],J_A_visits_timeSheetEntries!$A:$H,COLUMN(J_A_visits_timeSheetEntries!$F:$F),FALSE),"")</f>
        <v/>
      </c>
      <c r="L139" s="37">
        <f>IFERROR(Table3[[#This Row],[DURATION]]*Table3[[#This Row],[LABOR_RATE]],"")</f>
        <v/>
      </c>
      <c r="M139" s="30">
        <f t="array" ref="M139">IFERROR(VLOOKUP(Table3[[#This Row],[TS_ID]],J_A_visits_timeSheetEntries!$A:$H,COLUMN(J_A_visits_timeSheetEntries!H:H),0),"")</f>
        <v/>
      </c>
    </row>
    <row r="140">
      <c r="A140" s="30">
        <f>IF(J_A_visits_timeSheetEntries!A140="","",J_A_visits_timeSheetEntries!A140)</f>
        <v/>
      </c>
      <c r="B140" s="30">
        <f t="array" ref="B140">IFERROR(VLOOKUP(Table3[[#This Row],[TS_ID]],J_A_visits_timeSheetEntries!A:I,COLUMN(J_A_visits_timeSheetEntries!I:I),0),"")</f>
        <v/>
      </c>
      <c r="C140" s="30">
        <f t="array" ref="C140">IFERROR(VLOOKUP(Table3[[#This Row],[VISIT_ID]],J_A_visits!$A:$O,COLUMN(J_A_visits!B:B),0),"")</f>
        <v/>
      </c>
      <c r="D140" s="30">
        <f t="array" ref="D140">IFERROR(VLOOKUP(Table3[[#This Row],[VISIT_ID]],J_A_visits!$A:$O,COLUMN(J_A_visits!C:C),0),"")</f>
        <v/>
      </c>
      <c r="E140" s="30">
        <f t="array" ref="E140">IFERROR(VLOOKUP(Table3[[#This Row],[VISIT_ID]],J_A_visits!$A:$O,COLUMN(J_A_visits!D:D),0),"")</f>
        <v/>
      </c>
      <c r="F140" s="6">
        <f t="array" ref="F140">IFERROR(DATEVALUE(LEFT(VLOOKUP(Table3[[#This Row],[VISIT_ID]],J_A_visits!A:O,COLUMN(J_A_visits!E:E),0),10)),"")</f>
        <v/>
      </c>
      <c r="G140" s="30">
        <f t="array" ref="G140">IFERROR(VLOOKUP(Table3[[#This Row],[TS_ID]],J_A_visits_timeSheetEntries!A:H,COLUMN(J_A_visits_timeSheetEntries!B:B),0),"")</f>
        <v/>
      </c>
      <c r="H140" s="38">
        <f t="array" ref="H140">IFERROR(TIMEVALUE(MID(VLOOKUP(Table3[[#This Row],[TS_ID]],J_A_visits_timeSheetEntries!$A:$H,COLUMN(J_A_visits_timeSheetEntries!C:C),0),12,8))-(7/24),"")</f>
        <v/>
      </c>
      <c r="I140" s="38">
        <f t="array" ref="I140">IFERROR(
    MOD(TIMEVALUE(MID(VLOOKUP(Table3[[#This Row],[TS_ID]],J_A_visits_timeSheetEntries!$A:$H,COLUMN(J_A_visits_timeSheetEntries!D:D),0),12,8)) - (7/24), 1),
"")</f>
        <v/>
      </c>
      <c r="J140" s="20">
        <f t="array" ref="J140">IFERROR(IFERROR(VLOOKUP(Table3[[#This Row],[TS_ID]],J_A_visits_timeSheetEntries!$A:$H,COLUMN(J_A_visits_timeSheetEntries!E:E),0),"")/3600,"")</f>
        <v/>
      </c>
      <c r="K140" s="37">
        <f t="array" ref="K140">IFERROR(VLOOKUP(Table3[[#This Row],[TS_ID]],J_A_visits_timeSheetEntries!$A:$H,COLUMN(J_A_visits_timeSheetEntries!$F:$F),FALSE),"")</f>
        <v/>
      </c>
      <c r="L140" s="37">
        <f>IFERROR(Table3[[#This Row],[DURATION]]*Table3[[#This Row],[LABOR_RATE]],"")</f>
        <v/>
      </c>
      <c r="M140" s="30">
        <f t="array" ref="M140">IFERROR(VLOOKUP(Table3[[#This Row],[TS_ID]],J_A_visits_timeSheetEntries!$A:$H,COLUMN(J_A_visits_timeSheetEntries!H:H),0),"")</f>
        <v/>
      </c>
    </row>
    <row r="141">
      <c r="A141" s="30">
        <f>IF(J_A_visits_timeSheetEntries!A141="","",J_A_visits_timeSheetEntries!A141)</f>
        <v/>
      </c>
      <c r="B141" s="30">
        <f t="array" ref="B141">IFERROR(VLOOKUP(Table3[[#This Row],[TS_ID]],J_A_visits_timeSheetEntries!A:I,COLUMN(J_A_visits_timeSheetEntries!I:I),0),"")</f>
        <v/>
      </c>
      <c r="C141" s="30">
        <f t="array" ref="C141">IFERROR(VLOOKUP(Table3[[#This Row],[VISIT_ID]],J_A_visits!$A:$O,COLUMN(J_A_visits!B:B),0),"")</f>
        <v/>
      </c>
      <c r="D141" s="30">
        <f t="array" ref="D141">IFERROR(VLOOKUP(Table3[[#This Row],[VISIT_ID]],J_A_visits!$A:$O,COLUMN(J_A_visits!C:C),0),"")</f>
        <v/>
      </c>
      <c r="E141" s="30">
        <f t="array" ref="E141">IFERROR(VLOOKUP(Table3[[#This Row],[VISIT_ID]],J_A_visits!$A:$O,COLUMN(J_A_visits!D:D),0),"")</f>
        <v/>
      </c>
      <c r="F141" s="6">
        <f t="array" ref="F141">IFERROR(DATEVALUE(LEFT(VLOOKUP(Table3[[#This Row],[VISIT_ID]],J_A_visits!A:O,COLUMN(J_A_visits!E:E),0),10)),"")</f>
        <v/>
      </c>
      <c r="G141" s="30">
        <f t="array" ref="G141">IFERROR(VLOOKUP(Table3[[#This Row],[TS_ID]],J_A_visits_timeSheetEntries!A:H,COLUMN(J_A_visits_timeSheetEntries!B:B),0),"")</f>
        <v/>
      </c>
      <c r="H141" s="38">
        <f t="array" ref="H141">IFERROR(TIMEVALUE(MID(VLOOKUP(Table3[[#This Row],[TS_ID]],J_A_visits_timeSheetEntries!$A:$H,COLUMN(J_A_visits_timeSheetEntries!C:C),0),12,8))-(7/24),"")</f>
        <v/>
      </c>
      <c r="I141" s="38">
        <f t="array" ref="I141">IFERROR(
    MOD(TIMEVALUE(MID(VLOOKUP(Table3[[#This Row],[TS_ID]],J_A_visits_timeSheetEntries!$A:$H,COLUMN(J_A_visits_timeSheetEntries!D:D),0),12,8)) - (7/24), 1),
"")</f>
        <v/>
      </c>
      <c r="J141" s="20">
        <f t="array" ref="J141">IFERROR(IFERROR(VLOOKUP(Table3[[#This Row],[TS_ID]],J_A_visits_timeSheetEntries!$A:$H,COLUMN(J_A_visits_timeSheetEntries!E:E),0),"")/3600,"")</f>
        <v/>
      </c>
      <c r="K141" s="37">
        <f t="array" ref="K141">IFERROR(VLOOKUP(Table3[[#This Row],[TS_ID]],J_A_visits_timeSheetEntries!$A:$H,COLUMN(J_A_visits_timeSheetEntries!$F:$F),FALSE),"")</f>
        <v/>
      </c>
      <c r="L141" s="37">
        <f>IFERROR(Table3[[#This Row],[DURATION]]*Table3[[#This Row],[LABOR_RATE]],"")</f>
        <v/>
      </c>
      <c r="M141" s="30">
        <f t="array" ref="M141">IFERROR(VLOOKUP(Table3[[#This Row],[TS_ID]],J_A_visits_timeSheetEntries!$A:$H,COLUMN(J_A_visits_timeSheetEntries!H:H),0),"")</f>
        <v/>
      </c>
    </row>
    <row r="142">
      <c r="A142" s="30">
        <f>IF(J_A_visits_timeSheetEntries!A142="","",J_A_visits_timeSheetEntries!A142)</f>
        <v/>
      </c>
      <c r="B142" s="30">
        <f t="array" ref="B142">IFERROR(VLOOKUP(Table3[[#This Row],[TS_ID]],J_A_visits_timeSheetEntries!A:I,COLUMN(J_A_visits_timeSheetEntries!I:I),0),"")</f>
        <v/>
      </c>
      <c r="C142" s="30">
        <f t="array" ref="C142">IFERROR(VLOOKUP(Table3[[#This Row],[VISIT_ID]],J_A_visits!$A:$O,COLUMN(J_A_visits!B:B),0),"")</f>
        <v/>
      </c>
      <c r="D142" s="30">
        <f t="array" ref="D142">IFERROR(VLOOKUP(Table3[[#This Row],[VISIT_ID]],J_A_visits!$A:$O,COLUMN(J_A_visits!C:C),0),"")</f>
        <v/>
      </c>
      <c r="E142" s="30">
        <f t="array" ref="E142">IFERROR(VLOOKUP(Table3[[#This Row],[VISIT_ID]],J_A_visits!$A:$O,COLUMN(J_A_visits!D:D),0),"")</f>
        <v/>
      </c>
      <c r="F142" s="6">
        <f t="array" ref="F142">IFERROR(DATEVALUE(LEFT(VLOOKUP(Table3[[#This Row],[VISIT_ID]],J_A_visits!A:O,COLUMN(J_A_visits!E:E),0),10)),"")</f>
        <v/>
      </c>
      <c r="G142" s="30">
        <f t="array" ref="G142">IFERROR(VLOOKUP(Table3[[#This Row],[TS_ID]],J_A_visits_timeSheetEntries!A:H,COLUMN(J_A_visits_timeSheetEntries!B:B),0),"")</f>
        <v/>
      </c>
      <c r="H142" s="38">
        <f t="array" ref="H142">IFERROR(TIMEVALUE(MID(VLOOKUP(Table3[[#This Row],[TS_ID]],J_A_visits_timeSheetEntries!$A:$H,COLUMN(J_A_visits_timeSheetEntries!C:C),0),12,8))-(7/24),"")</f>
        <v/>
      </c>
      <c r="I142" s="38">
        <f t="array" ref="I142">IFERROR(
    MOD(TIMEVALUE(MID(VLOOKUP(Table3[[#This Row],[TS_ID]],J_A_visits_timeSheetEntries!$A:$H,COLUMN(J_A_visits_timeSheetEntries!D:D),0),12,8)) - (7/24), 1),
"")</f>
        <v/>
      </c>
      <c r="J142" s="20">
        <f t="array" ref="J142">IFERROR(IFERROR(VLOOKUP(Table3[[#This Row],[TS_ID]],J_A_visits_timeSheetEntries!$A:$H,COLUMN(J_A_visits_timeSheetEntries!E:E),0),"")/3600,"")</f>
        <v/>
      </c>
      <c r="K142" s="37">
        <f t="array" ref="K142">IFERROR(VLOOKUP(Table3[[#This Row],[TS_ID]],J_A_visits_timeSheetEntries!$A:$H,COLUMN(J_A_visits_timeSheetEntries!$F:$F),FALSE),"")</f>
        <v/>
      </c>
      <c r="L142" s="37">
        <f>IFERROR(Table3[[#This Row],[DURATION]]*Table3[[#This Row],[LABOR_RATE]],"")</f>
        <v/>
      </c>
      <c r="M142" s="30">
        <f t="array" ref="M142">IFERROR(VLOOKUP(Table3[[#This Row],[TS_ID]],J_A_visits_timeSheetEntries!$A:$H,COLUMN(J_A_visits_timeSheetEntries!H:H),0),"")</f>
        <v/>
      </c>
    </row>
    <row r="143">
      <c r="A143" s="30">
        <f>IF(J_A_visits_timeSheetEntries!A143="","",J_A_visits_timeSheetEntries!A143)</f>
        <v/>
      </c>
      <c r="B143" s="30">
        <f t="array" ref="B143">IFERROR(VLOOKUP(Table3[[#This Row],[TS_ID]],J_A_visits_timeSheetEntries!A:I,COLUMN(J_A_visits_timeSheetEntries!I:I),0),"")</f>
        <v/>
      </c>
      <c r="C143" s="30">
        <f t="array" ref="C143">IFERROR(VLOOKUP(Table3[[#This Row],[VISIT_ID]],J_A_visits!$A:$O,COLUMN(J_A_visits!B:B),0),"")</f>
        <v/>
      </c>
      <c r="D143" s="30">
        <f t="array" ref="D143">IFERROR(VLOOKUP(Table3[[#This Row],[VISIT_ID]],J_A_visits!$A:$O,COLUMN(J_A_visits!C:C),0),"")</f>
        <v/>
      </c>
      <c r="E143" s="30">
        <f t="array" ref="E143">IFERROR(VLOOKUP(Table3[[#This Row],[VISIT_ID]],J_A_visits!$A:$O,COLUMN(J_A_visits!D:D),0),"")</f>
        <v/>
      </c>
      <c r="F143" s="6">
        <f t="array" ref="F143">IFERROR(DATEVALUE(LEFT(VLOOKUP(Table3[[#This Row],[VISIT_ID]],J_A_visits!A:O,COLUMN(J_A_visits!E:E),0),10)),"")</f>
        <v/>
      </c>
      <c r="G143" s="30">
        <f t="array" ref="G143">IFERROR(VLOOKUP(Table3[[#This Row],[TS_ID]],J_A_visits_timeSheetEntries!A:H,COLUMN(J_A_visits_timeSheetEntries!B:B),0),"")</f>
        <v/>
      </c>
      <c r="H143" s="38">
        <f t="array" ref="H143">IFERROR(TIMEVALUE(MID(VLOOKUP(Table3[[#This Row],[TS_ID]],J_A_visits_timeSheetEntries!$A:$H,COLUMN(J_A_visits_timeSheetEntries!C:C),0),12,8))-(7/24),"")</f>
        <v/>
      </c>
      <c r="I143" s="38">
        <f t="array" ref="I143">IFERROR(
    MOD(TIMEVALUE(MID(VLOOKUP(Table3[[#This Row],[TS_ID]],J_A_visits_timeSheetEntries!$A:$H,COLUMN(J_A_visits_timeSheetEntries!D:D),0),12,8)) - (7/24), 1),
"")</f>
        <v/>
      </c>
      <c r="J143" s="20">
        <f t="array" ref="J143">IFERROR(IFERROR(VLOOKUP(Table3[[#This Row],[TS_ID]],J_A_visits_timeSheetEntries!$A:$H,COLUMN(J_A_visits_timeSheetEntries!E:E),0),"")/3600,"")</f>
        <v/>
      </c>
      <c r="K143" s="37">
        <f t="array" ref="K143">IFERROR(VLOOKUP(Table3[[#This Row],[TS_ID]],J_A_visits_timeSheetEntries!$A:$H,COLUMN(J_A_visits_timeSheetEntries!$F:$F),FALSE),"")</f>
        <v/>
      </c>
      <c r="L143" s="37">
        <f>IFERROR(Table3[[#This Row],[DURATION]]*Table3[[#This Row],[LABOR_RATE]],"")</f>
        <v/>
      </c>
      <c r="M143" s="30">
        <f t="array" ref="M143">IFERROR(VLOOKUP(Table3[[#This Row],[TS_ID]],J_A_visits_timeSheetEntries!$A:$H,COLUMN(J_A_visits_timeSheetEntries!H:H),0),"")</f>
        <v/>
      </c>
    </row>
    <row r="144">
      <c r="A144" s="30">
        <f>IF(J_A_visits_timeSheetEntries!A144="","",J_A_visits_timeSheetEntries!A144)</f>
        <v/>
      </c>
      <c r="B144" s="30">
        <f t="array" ref="B144">IFERROR(VLOOKUP(Table3[[#This Row],[TS_ID]],J_A_visits_timeSheetEntries!A:I,COLUMN(J_A_visits_timeSheetEntries!I:I),0),"")</f>
        <v/>
      </c>
      <c r="C144" s="30">
        <f t="array" ref="C144">IFERROR(VLOOKUP(Table3[[#This Row],[VISIT_ID]],J_A_visits!$A:$O,COLUMN(J_A_visits!B:B),0),"")</f>
        <v/>
      </c>
      <c r="D144" s="30">
        <f t="array" ref="D144">IFERROR(VLOOKUP(Table3[[#This Row],[VISIT_ID]],J_A_visits!$A:$O,COLUMN(J_A_visits!C:C),0),"")</f>
        <v/>
      </c>
      <c r="E144" s="30">
        <f t="array" ref="E144">IFERROR(VLOOKUP(Table3[[#This Row],[VISIT_ID]],J_A_visits!$A:$O,COLUMN(J_A_visits!D:D),0),"")</f>
        <v/>
      </c>
      <c r="F144" s="6">
        <f t="array" ref="F144">IFERROR(DATEVALUE(LEFT(VLOOKUP(Table3[[#This Row],[VISIT_ID]],J_A_visits!A:O,COLUMN(J_A_visits!E:E),0),10)),"")</f>
        <v/>
      </c>
      <c r="G144" s="30">
        <f t="array" ref="G144">IFERROR(VLOOKUP(Table3[[#This Row],[TS_ID]],J_A_visits_timeSheetEntries!A:H,COLUMN(J_A_visits_timeSheetEntries!B:B),0),"")</f>
        <v/>
      </c>
      <c r="H144" s="38">
        <f t="array" ref="H144">IFERROR(TIMEVALUE(MID(VLOOKUP(Table3[[#This Row],[TS_ID]],J_A_visits_timeSheetEntries!$A:$H,COLUMN(J_A_visits_timeSheetEntries!C:C),0),12,8))-(7/24),"")</f>
        <v/>
      </c>
      <c r="I144" s="38">
        <f t="array" ref="I144">IFERROR(
    MOD(TIMEVALUE(MID(VLOOKUP(Table3[[#This Row],[TS_ID]],J_A_visits_timeSheetEntries!$A:$H,COLUMN(J_A_visits_timeSheetEntries!D:D),0),12,8)) - (7/24), 1),
"")</f>
        <v/>
      </c>
      <c r="J144" s="20">
        <f t="array" ref="J144">IFERROR(IFERROR(VLOOKUP(Table3[[#This Row],[TS_ID]],J_A_visits_timeSheetEntries!$A:$H,COLUMN(J_A_visits_timeSheetEntries!E:E),0),"")/3600,"")</f>
        <v/>
      </c>
      <c r="K144" s="37">
        <f t="array" ref="K144">IFERROR(VLOOKUP(Table3[[#This Row],[TS_ID]],J_A_visits_timeSheetEntries!$A:$H,COLUMN(J_A_visits_timeSheetEntries!$F:$F),FALSE),"")</f>
        <v/>
      </c>
      <c r="L144" s="37">
        <f>IFERROR(Table3[[#This Row],[DURATION]]*Table3[[#This Row],[LABOR_RATE]],"")</f>
        <v/>
      </c>
      <c r="M144" s="30">
        <f t="array" ref="M144">IFERROR(VLOOKUP(Table3[[#This Row],[TS_ID]],J_A_visits_timeSheetEntries!$A:$H,COLUMN(J_A_visits_timeSheetEntries!H:H),0),"")</f>
        <v/>
      </c>
    </row>
    <row r="145">
      <c r="A145" s="30">
        <f>IF(J_A_visits_timeSheetEntries!A145="","",J_A_visits_timeSheetEntries!A145)</f>
        <v/>
      </c>
      <c r="B145" s="30">
        <f t="array" ref="B145">IFERROR(VLOOKUP(Table3[[#This Row],[TS_ID]],J_A_visits_timeSheetEntries!A:I,COLUMN(J_A_visits_timeSheetEntries!I:I),0),"")</f>
        <v/>
      </c>
      <c r="C145" s="30">
        <f t="array" ref="C145">IFERROR(VLOOKUP(Table3[[#This Row],[VISIT_ID]],J_A_visits!$A:$O,COLUMN(J_A_visits!B:B),0),"")</f>
        <v/>
      </c>
      <c r="D145" s="30">
        <f t="array" ref="D145">IFERROR(VLOOKUP(Table3[[#This Row],[VISIT_ID]],J_A_visits!$A:$O,COLUMN(J_A_visits!C:C),0),"")</f>
        <v/>
      </c>
      <c r="E145" s="30">
        <f t="array" ref="E145">IFERROR(VLOOKUP(Table3[[#This Row],[VISIT_ID]],J_A_visits!$A:$O,COLUMN(J_A_visits!D:D),0),"")</f>
        <v/>
      </c>
      <c r="F145" s="6">
        <f t="array" ref="F145">IFERROR(DATEVALUE(LEFT(VLOOKUP(Table3[[#This Row],[VISIT_ID]],J_A_visits!A:O,COLUMN(J_A_visits!E:E),0),10)),"")</f>
        <v/>
      </c>
      <c r="G145" s="30">
        <f t="array" ref="G145">IFERROR(VLOOKUP(Table3[[#This Row],[TS_ID]],J_A_visits_timeSheetEntries!A:H,COLUMN(J_A_visits_timeSheetEntries!B:B),0),"")</f>
        <v/>
      </c>
      <c r="H145" s="38">
        <f t="array" ref="H145">IFERROR(TIMEVALUE(MID(VLOOKUP(Table3[[#This Row],[TS_ID]],J_A_visits_timeSheetEntries!$A:$H,COLUMN(J_A_visits_timeSheetEntries!C:C),0),12,8))-(7/24),"")</f>
        <v/>
      </c>
      <c r="I145" s="38">
        <f t="array" ref="I145">IFERROR(
    MOD(TIMEVALUE(MID(VLOOKUP(Table3[[#This Row],[TS_ID]],J_A_visits_timeSheetEntries!$A:$H,COLUMN(J_A_visits_timeSheetEntries!D:D),0),12,8)) - (7/24), 1),
"")</f>
        <v/>
      </c>
      <c r="J145" s="20">
        <f t="array" ref="J145">IFERROR(IFERROR(VLOOKUP(Table3[[#This Row],[TS_ID]],J_A_visits_timeSheetEntries!$A:$H,COLUMN(J_A_visits_timeSheetEntries!E:E),0),"")/3600,"")</f>
        <v/>
      </c>
      <c r="K145" s="37">
        <f t="array" ref="K145">IFERROR(VLOOKUP(Table3[[#This Row],[TS_ID]],J_A_visits_timeSheetEntries!$A:$H,COLUMN(J_A_visits_timeSheetEntries!$F:$F),FALSE),"")</f>
        <v/>
      </c>
      <c r="L145" s="37">
        <f>IFERROR(Table3[[#This Row],[DURATION]]*Table3[[#This Row],[LABOR_RATE]],"")</f>
        <v/>
      </c>
      <c r="M145" s="30">
        <f t="array" ref="M145">IFERROR(VLOOKUP(Table3[[#This Row],[TS_ID]],J_A_visits_timeSheetEntries!$A:$H,COLUMN(J_A_visits_timeSheetEntries!H:H),0),"")</f>
        <v/>
      </c>
    </row>
    <row r="146">
      <c r="A146" s="30">
        <f>IF(J_A_visits_timeSheetEntries!A146="","",J_A_visits_timeSheetEntries!A146)</f>
        <v/>
      </c>
      <c r="B146" s="30">
        <f t="array" ref="B146">IFERROR(VLOOKUP(Table3[[#This Row],[TS_ID]],J_A_visits_timeSheetEntries!A:I,COLUMN(J_A_visits_timeSheetEntries!I:I),0),"")</f>
        <v/>
      </c>
      <c r="C146" s="30">
        <f t="array" ref="C146">IFERROR(VLOOKUP(Table3[[#This Row],[VISIT_ID]],J_A_visits!$A:$O,COLUMN(J_A_visits!B:B),0),"")</f>
        <v/>
      </c>
      <c r="D146" s="30">
        <f t="array" ref="D146">IFERROR(VLOOKUP(Table3[[#This Row],[VISIT_ID]],J_A_visits!$A:$O,COLUMN(J_A_visits!C:C),0),"")</f>
        <v/>
      </c>
      <c r="E146" s="30">
        <f t="array" ref="E146">IFERROR(VLOOKUP(Table3[[#This Row],[VISIT_ID]],J_A_visits!$A:$O,COLUMN(J_A_visits!D:D),0),"")</f>
        <v/>
      </c>
      <c r="F146" s="6">
        <f t="array" ref="F146">IFERROR(DATEVALUE(LEFT(VLOOKUP(Table3[[#This Row],[VISIT_ID]],J_A_visits!A:O,COLUMN(J_A_visits!E:E),0),10)),"")</f>
        <v/>
      </c>
      <c r="G146" s="30">
        <f t="array" ref="G146">IFERROR(VLOOKUP(Table3[[#This Row],[TS_ID]],J_A_visits_timeSheetEntries!A:H,COLUMN(J_A_visits_timeSheetEntries!B:B),0),"")</f>
        <v/>
      </c>
      <c r="H146" s="38">
        <f t="array" ref="H146">IFERROR(TIMEVALUE(MID(VLOOKUP(Table3[[#This Row],[TS_ID]],J_A_visits_timeSheetEntries!$A:$H,COLUMN(J_A_visits_timeSheetEntries!C:C),0),12,8))-(7/24),"")</f>
        <v/>
      </c>
      <c r="I146" s="38">
        <f t="array" ref="I146">IFERROR(
    MOD(TIMEVALUE(MID(VLOOKUP(Table3[[#This Row],[TS_ID]],J_A_visits_timeSheetEntries!$A:$H,COLUMN(J_A_visits_timeSheetEntries!D:D),0),12,8)) - (7/24), 1),
"")</f>
        <v/>
      </c>
      <c r="J146" s="20">
        <f t="array" ref="J146">IFERROR(IFERROR(VLOOKUP(Table3[[#This Row],[TS_ID]],J_A_visits_timeSheetEntries!$A:$H,COLUMN(J_A_visits_timeSheetEntries!E:E),0),"")/3600,"")</f>
        <v/>
      </c>
      <c r="K146" s="37">
        <f t="array" ref="K146">IFERROR(VLOOKUP(Table3[[#This Row],[TS_ID]],J_A_visits_timeSheetEntries!$A:$H,COLUMN(J_A_visits_timeSheetEntries!$F:$F),FALSE),"")</f>
        <v/>
      </c>
      <c r="L146" s="37">
        <f>IFERROR(Table3[[#This Row],[DURATION]]*Table3[[#This Row],[LABOR_RATE]],"")</f>
        <v/>
      </c>
      <c r="M146" s="30">
        <f t="array" ref="M146">IFERROR(VLOOKUP(Table3[[#This Row],[TS_ID]],J_A_visits_timeSheetEntries!$A:$H,COLUMN(J_A_visits_timeSheetEntries!H:H),0),"")</f>
        <v/>
      </c>
    </row>
    <row r="147">
      <c r="A147" s="30">
        <f>IF(J_A_visits_timeSheetEntries!A147="","",J_A_visits_timeSheetEntries!A147)</f>
        <v/>
      </c>
      <c r="B147" s="30">
        <f t="array" ref="B147">IFERROR(VLOOKUP(Table3[[#This Row],[TS_ID]],J_A_visits_timeSheetEntries!A:I,COLUMN(J_A_visits_timeSheetEntries!I:I),0),"")</f>
        <v/>
      </c>
      <c r="C147" s="30">
        <f t="array" ref="C147">IFERROR(VLOOKUP(Table3[[#This Row],[VISIT_ID]],J_A_visits!$A:$O,COLUMN(J_A_visits!B:B),0),"")</f>
        <v/>
      </c>
      <c r="D147" s="30">
        <f t="array" ref="D147">IFERROR(VLOOKUP(Table3[[#This Row],[VISIT_ID]],J_A_visits!$A:$O,COLUMN(J_A_visits!C:C),0),"")</f>
        <v/>
      </c>
      <c r="E147" s="30">
        <f t="array" ref="E147">IFERROR(VLOOKUP(Table3[[#This Row],[VISIT_ID]],J_A_visits!$A:$O,COLUMN(J_A_visits!D:D),0),"")</f>
        <v/>
      </c>
      <c r="F147" s="6">
        <f t="array" ref="F147">IFERROR(DATEVALUE(LEFT(VLOOKUP(Table3[[#This Row],[VISIT_ID]],J_A_visits!A:O,COLUMN(J_A_visits!E:E),0),10)),"")</f>
        <v/>
      </c>
      <c r="G147" s="30">
        <f t="array" ref="G147">IFERROR(VLOOKUP(Table3[[#This Row],[TS_ID]],J_A_visits_timeSheetEntries!A:H,COLUMN(J_A_visits_timeSheetEntries!B:B),0),"")</f>
        <v/>
      </c>
      <c r="H147" s="38">
        <f t="array" ref="H147">IFERROR(TIMEVALUE(MID(VLOOKUP(Table3[[#This Row],[TS_ID]],J_A_visits_timeSheetEntries!$A:$H,COLUMN(J_A_visits_timeSheetEntries!C:C),0),12,8))-(7/24),"")</f>
        <v/>
      </c>
      <c r="I147" s="38">
        <f t="array" ref="I147">IFERROR(
    MOD(TIMEVALUE(MID(VLOOKUP(Table3[[#This Row],[TS_ID]],J_A_visits_timeSheetEntries!$A:$H,COLUMN(J_A_visits_timeSheetEntries!D:D),0),12,8)) - (7/24), 1),
"")</f>
        <v/>
      </c>
      <c r="J147" s="20">
        <f t="array" ref="J147">IFERROR(IFERROR(VLOOKUP(Table3[[#This Row],[TS_ID]],J_A_visits_timeSheetEntries!$A:$H,COLUMN(J_A_visits_timeSheetEntries!E:E),0),"")/3600,"")</f>
        <v/>
      </c>
      <c r="K147" s="37">
        <f t="array" ref="K147">IFERROR(VLOOKUP(Table3[[#This Row],[TS_ID]],J_A_visits_timeSheetEntries!$A:$H,COLUMN(J_A_visits_timeSheetEntries!$F:$F),FALSE),"")</f>
        <v/>
      </c>
      <c r="L147" s="37">
        <f>IFERROR(Table3[[#This Row],[DURATION]]*Table3[[#This Row],[LABOR_RATE]],"")</f>
        <v/>
      </c>
      <c r="M147" s="30">
        <f t="array" ref="M147">IFERROR(VLOOKUP(Table3[[#This Row],[TS_ID]],J_A_visits_timeSheetEntries!$A:$H,COLUMN(J_A_visits_timeSheetEntries!H:H),0),"")</f>
        <v/>
      </c>
    </row>
    <row r="148">
      <c r="A148" s="30">
        <f>IF(J_A_visits_timeSheetEntries!A148="","",J_A_visits_timeSheetEntries!A148)</f>
        <v/>
      </c>
      <c r="B148" s="30">
        <f t="array" ref="B148">IFERROR(VLOOKUP(Table3[[#This Row],[TS_ID]],J_A_visits_timeSheetEntries!A:I,COLUMN(J_A_visits_timeSheetEntries!I:I),0),"")</f>
        <v/>
      </c>
      <c r="C148" s="30">
        <f t="array" ref="C148">IFERROR(VLOOKUP(Table3[[#This Row],[VISIT_ID]],J_A_visits!$A:$O,COLUMN(J_A_visits!B:B),0),"")</f>
        <v/>
      </c>
      <c r="D148" s="30">
        <f t="array" ref="D148">IFERROR(VLOOKUP(Table3[[#This Row],[VISIT_ID]],J_A_visits!$A:$O,COLUMN(J_A_visits!C:C),0),"")</f>
        <v/>
      </c>
      <c r="E148" s="30">
        <f t="array" ref="E148">IFERROR(VLOOKUP(Table3[[#This Row],[VISIT_ID]],J_A_visits!$A:$O,COLUMN(J_A_visits!D:D),0),"")</f>
        <v/>
      </c>
      <c r="F148" s="6">
        <f t="array" ref="F148">IFERROR(DATEVALUE(LEFT(VLOOKUP(Table3[[#This Row],[VISIT_ID]],J_A_visits!A:O,COLUMN(J_A_visits!E:E),0),10)),"")</f>
        <v/>
      </c>
      <c r="G148" s="30">
        <f t="array" ref="G148">IFERROR(VLOOKUP(Table3[[#This Row],[TS_ID]],J_A_visits_timeSheetEntries!A:H,COLUMN(J_A_visits_timeSheetEntries!B:B),0),"")</f>
        <v/>
      </c>
      <c r="H148" s="38">
        <f t="array" ref="H148">IFERROR(TIMEVALUE(MID(VLOOKUP(Table3[[#This Row],[TS_ID]],J_A_visits_timeSheetEntries!$A:$H,COLUMN(J_A_visits_timeSheetEntries!C:C),0),12,8))-(7/24),"")</f>
        <v/>
      </c>
      <c r="I148" s="38">
        <f t="array" ref="I148">IFERROR(
    MOD(TIMEVALUE(MID(VLOOKUP(Table3[[#This Row],[TS_ID]],J_A_visits_timeSheetEntries!$A:$H,COLUMN(J_A_visits_timeSheetEntries!D:D),0),12,8)) - (7/24), 1),
"")</f>
        <v/>
      </c>
      <c r="J148" s="20">
        <f t="array" ref="J148">IFERROR(IFERROR(VLOOKUP(Table3[[#This Row],[TS_ID]],J_A_visits_timeSheetEntries!$A:$H,COLUMN(J_A_visits_timeSheetEntries!E:E),0),"")/3600,"")</f>
        <v/>
      </c>
      <c r="K148" s="37">
        <f t="array" ref="K148">IFERROR(VLOOKUP(Table3[[#This Row],[TS_ID]],J_A_visits_timeSheetEntries!$A:$H,COLUMN(J_A_visits_timeSheetEntries!$F:$F),FALSE),"")</f>
        <v/>
      </c>
      <c r="L148" s="37">
        <f>IFERROR(Table3[[#This Row],[DURATION]]*Table3[[#This Row],[LABOR_RATE]],"")</f>
        <v/>
      </c>
      <c r="M148" s="30">
        <f t="array" ref="M148">IFERROR(VLOOKUP(Table3[[#This Row],[TS_ID]],J_A_visits_timeSheetEntries!$A:$H,COLUMN(J_A_visits_timeSheetEntries!H:H),0),"")</f>
        <v/>
      </c>
    </row>
    <row r="149">
      <c r="A149" s="30">
        <f>IF(J_A_visits_timeSheetEntries!A149="","",J_A_visits_timeSheetEntries!A149)</f>
        <v/>
      </c>
      <c r="B149" s="30">
        <f t="array" ref="B149">IFERROR(VLOOKUP(Table3[[#This Row],[TS_ID]],J_A_visits_timeSheetEntries!A:I,COLUMN(J_A_visits_timeSheetEntries!I:I),0),"")</f>
        <v/>
      </c>
      <c r="C149" s="30">
        <f t="array" ref="C149">IFERROR(VLOOKUP(Table3[[#This Row],[VISIT_ID]],J_A_visits!$A:$O,COLUMN(J_A_visits!B:B),0),"")</f>
        <v/>
      </c>
      <c r="D149" s="30">
        <f t="array" ref="D149">IFERROR(VLOOKUP(Table3[[#This Row],[VISIT_ID]],J_A_visits!$A:$O,COLUMN(J_A_visits!C:C),0),"")</f>
        <v/>
      </c>
      <c r="E149" s="30">
        <f t="array" ref="E149">IFERROR(VLOOKUP(Table3[[#This Row],[VISIT_ID]],J_A_visits!$A:$O,COLUMN(J_A_visits!D:D),0),"")</f>
        <v/>
      </c>
      <c r="F149" s="6">
        <f t="array" ref="F149">IFERROR(DATEVALUE(LEFT(VLOOKUP(Table3[[#This Row],[VISIT_ID]],J_A_visits!A:O,COLUMN(J_A_visits!E:E),0),10)),"")</f>
        <v/>
      </c>
      <c r="G149" s="30">
        <f t="array" ref="G149">IFERROR(VLOOKUP(Table3[[#This Row],[TS_ID]],J_A_visits_timeSheetEntries!A:H,COLUMN(J_A_visits_timeSheetEntries!B:B),0),"")</f>
        <v/>
      </c>
      <c r="H149" s="38">
        <f t="array" ref="H149">IFERROR(TIMEVALUE(MID(VLOOKUP(Table3[[#This Row],[TS_ID]],J_A_visits_timeSheetEntries!$A:$H,COLUMN(J_A_visits_timeSheetEntries!C:C),0),12,8))-(7/24),"")</f>
        <v/>
      </c>
      <c r="I149" s="38">
        <f t="array" ref="I149">IFERROR(
    MOD(TIMEVALUE(MID(VLOOKUP(Table3[[#This Row],[TS_ID]],J_A_visits_timeSheetEntries!$A:$H,COLUMN(J_A_visits_timeSheetEntries!D:D),0),12,8)) - (7/24), 1),
"")</f>
        <v/>
      </c>
      <c r="J149" s="20">
        <f t="array" ref="J149">IFERROR(IFERROR(VLOOKUP(Table3[[#This Row],[TS_ID]],J_A_visits_timeSheetEntries!$A:$H,COLUMN(J_A_visits_timeSheetEntries!E:E),0),"")/3600,"")</f>
        <v/>
      </c>
      <c r="K149" s="37">
        <f t="array" ref="K149">IFERROR(VLOOKUP(Table3[[#This Row],[TS_ID]],J_A_visits_timeSheetEntries!$A:$H,COLUMN(J_A_visits_timeSheetEntries!$F:$F),FALSE),"")</f>
        <v/>
      </c>
      <c r="L149" s="37">
        <f>IFERROR(Table3[[#This Row],[DURATION]]*Table3[[#This Row],[LABOR_RATE]],"")</f>
        <v/>
      </c>
      <c r="M149" s="30">
        <f t="array" ref="M149">IFERROR(VLOOKUP(Table3[[#This Row],[TS_ID]],J_A_visits_timeSheetEntries!$A:$H,COLUMN(J_A_visits_timeSheetEntries!H:H),0),"")</f>
        <v/>
      </c>
    </row>
    <row r="150">
      <c r="A150" s="30">
        <f>IF(J_A_visits_timeSheetEntries!A150="","",J_A_visits_timeSheetEntries!A150)</f>
        <v/>
      </c>
      <c r="B150" s="30">
        <f t="array" ref="B150">IFERROR(VLOOKUP(Table3[[#This Row],[TS_ID]],J_A_visits_timeSheetEntries!A:I,COLUMN(J_A_visits_timeSheetEntries!I:I),0),"")</f>
        <v/>
      </c>
      <c r="C150" s="30">
        <f t="array" ref="C150">IFERROR(VLOOKUP(Table3[[#This Row],[VISIT_ID]],J_A_visits!$A:$O,COLUMN(J_A_visits!B:B),0),"")</f>
        <v/>
      </c>
      <c r="D150" s="30">
        <f t="array" ref="D150">IFERROR(VLOOKUP(Table3[[#This Row],[VISIT_ID]],J_A_visits!$A:$O,COLUMN(J_A_visits!C:C),0),"")</f>
        <v/>
      </c>
      <c r="E150" s="30">
        <f t="array" ref="E150">IFERROR(VLOOKUP(Table3[[#This Row],[VISIT_ID]],J_A_visits!$A:$O,COLUMN(J_A_visits!D:D),0),"")</f>
        <v/>
      </c>
      <c r="F150" s="6">
        <f t="array" ref="F150">IFERROR(DATEVALUE(LEFT(VLOOKUP(Table3[[#This Row],[VISIT_ID]],J_A_visits!A:O,COLUMN(J_A_visits!E:E),0),10)),"")</f>
        <v/>
      </c>
      <c r="G150" s="30">
        <f t="array" ref="G150">IFERROR(VLOOKUP(Table3[[#This Row],[TS_ID]],J_A_visits_timeSheetEntries!A:H,COLUMN(J_A_visits_timeSheetEntries!B:B),0),"")</f>
        <v/>
      </c>
      <c r="H150" s="38">
        <f t="array" ref="H150">IFERROR(TIMEVALUE(MID(VLOOKUP(Table3[[#This Row],[TS_ID]],J_A_visits_timeSheetEntries!$A:$H,COLUMN(J_A_visits_timeSheetEntries!C:C),0),12,8))-(7/24),"")</f>
        <v/>
      </c>
      <c r="I150" s="38">
        <f t="array" ref="I150">IFERROR(
    MOD(TIMEVALUE(MID(VLOOKUP(Table3[[#This Row],[TS_ID]],J_A_visits_timeSheetEntries!$A:$H,COLUMN(J_A_visits_timeSheetEntries!D:D),0),12,8)) - (7/24), 1),
"")</f>
        <v/>
      </c>
      <c r="J150" s="20">
        <f t="array" ref="J150">IFERROR(IFERROR(VLOOKUP(Table3[[#This Row],[TS_ID]],J_A_visits_timeSheetEntries!$A:$H,COLUMN(J_A_visits_timeSheetEntries!E:E),0),"")/3600,"")</f>
        <v/>
      </c>
      <c r="K150" s="37">
        <f t="array" ref="K150">IFERROR(VLOOKUP(Table3[[#This Row],[TS_ID]],J_A_visits_timeSheetEntries!$A:$H,COLUMN(J_A_visits_timeSheetEntries!$F:$F),FALSE),"")</f>
        <v/>
      </c>
      <c r="L150" s="37">
        <f>IFERROR(Table3[[#This Row],[DURATION]]*Table3[[#This Row],[LABOR_RATE]],"")</f>
        <v/>
      </c>
      <c r="M150" s="30">
        <f t="array" ref="M150">IFERROR(VLOOKUP(Table3[[#This Row],[TS_ID]],J_A_visits_timeSheetEntries!$A:$H,COLUMN(J_A_visits_timeSheetEntries!H:H),0),"")</f>
        <v/>
      </c>
    </row>
    <row r="151">
      <c r="A151" s="30">
        <f>IF(J_A_visits_timeSheetEntries!A151="","",J_A_visits_timeSheetEntries!A151)</f>
        <v/>
      </c>
      <c r="B151" s="30">
        <f t="array" ref="B151">IFERROR(VLOOKUP(Table3[[#This Row],[TS_ID]],J_A_visits_timeSheetEntries!A:I,COLUMN(J_A_visits_timeSheetEntries!I:I),0),"")</f>
        <v/>
      </c>
      <c r="C151" s="30">
        <f t="array" ref="C151">IFERROR(VLOOKUP(Table3[[#This Row],[VISIT_ID]],J_A_visits!$A:$O,COLUMN(J_A_visits!B:B),0),"")</f>
        <v/>
      </c>
      <c r="D151" s="30">
        <f t="array" ref="D151">IFERROR(VLOOKUP(Table3[[#This Row],[VISIT_ID]],J_A_visits!$A:$O,COLUMN(J_A_visits!C:C),0),"")</f>
        <v/>
      </c>
      <c r="E151" s="30">
        <f t="array" ref="E151">IFERROR(VLOOKUP(Table3[[#This Row],[VISIT_ID]],J_A_visits!$A:$O,COLUMN(J_A_visits!D:D),0),"")</f>
        <v/>
      </c>
      <c r="F151" s="6">
        <f t="array" ref="F151">IFERROR(DATEVALUE(LEFT(VLOOKUP(Table3[[#This Row],[VISIT_ID]],J_A_visits!A:O,COLUMN(J_A_visits!E:E),0),10)),"")</f>
        <v/>
      </c>
      <c r="G151" s="30">
        <f t="array" ref="G151">IFERROR(VLOOKUP(Table3[[#This Row],[TS_ID]],J_A_visits_timeSheetEntries!A:H,COLUMN(J_A_visits_timeSheetEntries!B:B),0),"")</f>
        <v/>
      </c>
      <c r="H151" s="38">
        <f t="array" ref="H151">IFERROR(TIMEVALUE(MID(VLOOKUP(Table3[[#This Row],[TS_ID]],J_A_visits_timeSheetEntries!$A:$H,COLUMN(J_A_visits_timeSheetEntries!C:C),0),12,8))-(7/24),"")</f>
        <v/>
      </c>
      <c r="I151" s="38">
        <f t="array" ref="I151">IFERROR(
    MOD(TIMEVALUE(MID(VLOOKUP(Table3[[#This Row],[TS_ID]],J_A_visits_timeSheetEntries!$A:$H,COLUMN(J_A_visits_timeSheetEntries!D:D),0),12,8)) - (7/24), 1),
"")</f>
        <v/>
      </c>
      <c r="J151" s="20">
        <f t="array" ref="J151">IFERROR(IFERROR(VLOOKUP(Table3[[#This Row],[TS_ID]],J_A_visits_timeSheetEntries!$A:$H,COLUMN(J_A_visits_timeSheetEntries!E:E),0),"")/3600,"")</f>
        <v/>
      </c>
      <c r="K151" s="37">
        <f t="array" ref="K151">IFERROR(VLOOKUP(Table3[[#This Row],[TS_ID]],J_A_visits_timeSheetEntries!$A:$H,COLUMN(J_A_visits_timeSheetEntries!$F:$F),FALSE),"")</f>
        <v/>
      </c>
      <c r="L151" s="37">
        <f>IFERROR(Table3[[#This Row],[DURATION]]*Table3[[#This Row],[LABOR_RATE]],"")</f>
        <v/>
      </c>
      <c r="M151" s="30">
        <f t="array" ref="M151">IFERROR(VLOOKUP(Table3[[#This Row],[TS_ID]],J_A_visits_timeSheetEntries!$A:$H,COLUMN(J_A_visits_timeSheetEntries!H:H),0),"")</f>
        <v/>
      </c>
    </row>
    <row r="152">
      <c r="A152" s="30">
        <f>IF(J_A_visits_timeSheetEntries!A152="","",J_A_visits_timeSheetEntries!A152)</f>
        <v/>
      </c>
      <c r="B152" s="30">
        <f t="array" ref="B152">IFERROR(VLOOKUP(Table3[[#This Row],[TS_ID]],J_A_visits_timeSheetEntries!A:I,COLUMN(J_A_visits_timeSheetEntries!I:I),0),"")</f>
        <v/>
      </c>
      <c r="C152" s="30">
        <f t="array" ref="C152">IFERROR(VLOOKUP(Table3[[#This Row],[VISIT_ID]],J_A_visits!$A:$O,COLUMN(J_A_visits!B:B),0),"")</f>
        <v/>
      </c>
      <c r="D152" s="30">
        <f t="array" ref="D152">IFERROR(VLOOKUP(Table3[[#This Row],[VISIT_ID]],J_A_visits!$A:$O,COLUMN(J_A_visits!C:C),0),"")</f>
        <v/>
      </c>
      <c r="E152" s="30">
        <f t="array" ref="E152">IFERROR(VLOOKUP(Table3[[#This Row],[VISIT_ID]],J_A_visits!$A:$O,COLUMN(J_A_visits!D:D),0),"")</f>
        <v/>
      </c>
      <c r="F152" s="6">
        <f t="array" ref="F152">IFERROR(DATEVALUE(LEFT(VLOOKUP(Table3[[#This Row],[VISIT_ID]],J_A_visits!A:O,COLUMN(J_A_visits!E:E),0),10)),"")</f>
        <v/>
      </c>
      <c r="G152" s="30">
        <f t="array" ref="G152">IFERROR(VLOOKUP(Table3[[#This Row],[TS_ID]],J_A_visits_timeSheetEntries!A:H,COLUMN(J_A_visits_timeSheetEntries!B:B),0),"")</f>
        <v/>
      </c>
      <c r="H152" s="38">
        <f t="array" ref="H152">IFERROR(TIMEVALUE(MID(VLOOKUP(Table3[[#This Row],[TS_ID]],J_A_visits_timeSheetEntries!$A:$H,COLUMN(J_A_visits_timeSheetEntries!C:C),0),12,8))-(7/24),"")</f>
        <v/>
      </c>
      <c r="I152" s="38">
        <f t="array" ref="I152">IFERROR(
    MOD(TIMEVALUE(MID(VLOOKUP(Table3[[#This Row],[TS_ID]],J_A_visits_timeSheetEntries!$A:$H,COLUMN(J_A_visits_timeSheetEntries!D:D),0),12,8)) - (7/24), 1),
"")</f>
        <v/>
      </c>
      <c r="J152" s="20">
        <f t="array" ref="J152">IFERROR(IFERROR(VLOOKUP(Table3[[#This Row],[TS_ID]],J_A_visits_timeSheetEntries!$A:$H,COLUMN(J_A_visits_timeSheetEntries!E:E),0),"")/3600,"")</f>
        <v/>
      </c>
      <c r="K152" s="37">
        <f t="array" ref="K152">IFERROR(VLOOKUP(Table3[[#This Row],[TS_ID]],J_A_visits_timeSheetEntries!$A:$H,COLUMN(J_A_visits_timeSheetEntries!$F:$F),FALSE),"")</f>
        <v/>
      </c>
      <c r="L152" s="37">
        <f>IFERROR(Table3[[#This Row],[DURATION]]*Table3[[#This Row],[LABOR_RATE]],"")</f>
        <v/>
      </c>
      <c r="M152" s="30">
        <f t="array" ref="M152">IFERROR(VLOOKUP(Table3[[#This Row],[TS_ID]],J_A_visits_timeSheetEntries!$A:$H,COLUMN(J_A_visits_timeSheetEntries!H:H),0),"")</f>
        <v/>
      </c>
    </row>
    <row r="153">
      <c r="A153" s="30">
        <f>IF(J_A_visits_timeSheetEntries!A153="","",J_A_visits_timeSheetEntries!A153)</f>
        <v/>
      </c>
      <c r="B153" s="30">
        <f t="array" ref="B153">IFERROR(VLOOKUP(Table3[[#This Row],[TS_ID]],J_A_visits_timeSheetEntries!A:I,COLUMN(J_A_visits_timeSheetEntries!I:I),0),"")</f>
        <v/>
      </c>
      <c r="C153" s="30">
        <f t="array" ref="C153">IFERROR(VLOOKUP(Table3[[#This Row],[VISIT_ID]],J_A_visits!$A:$O,COLUMN(J_A_visits!B:B),0),"")</f>
        <v/>
      </c>
      <c r="D153" s="30">
        <f t="array" ref="D153">IFERROR(VLOOKUP(Table3[[#This Row],[VISIT_ID]],J_A_visits!$A:$O,COLUMN(J_A_visits!C:C),0),"")</f>
        <v/>
      </c>
      <c r="E153" s="30">
        <f t="array" ref="E153">IFERROR(VLOOKUP(Table3[[#This Row],[VISIT_ID]],J_A_visits!$A:$O,COLUMN(J_A_visits!D:D),0),"")</f>
        <v/>
      </c>
      <c r="F153" s="6">
        <f t="array" ref="F153">IFERROR(DATEVALUE(LEFT(VLOOKUP(Table3[[#This Row],[VISIT_ID]],J_A_visits!A:O,COLUMN(J_A_visits!E:E),0),10)),"")</f>
        <v/>
      </c>
      <c r="G153" s="30">
        <f t="array" ref="G153">IFERROR(VLOOKUP(Table3[[#This Row],[TS_ID]],J_A_visits_timeSheetEntries!A:H,COLUMN(J_A_visits_timeSheetEntries!B:B),0),"")</f>
        <v/>
      </c>
      <c r="H153" s="38">
        <f t="array" ref="H153">IFERROR(TIMEVALUE(MID(VLOOKUP(Table3[[#This Row],[TS_ID]],J_A_visits_timeSheetEntries!$A:$H,COLUMN(J_A_visits_timeSheetEntries!C:C),0),12,8))-(7/24),"")</f>
        <v/>
      </c>
      <c r="I153" s="38">
        <f t="array" ref="I153">IFERROR(
    MOD(TIMEVALUE(MID(VLOOKUP(Table3[[#This Row],[TS_ID]],J_A_visits_timeSheetEntries!$A:$H,COLUMN(J_A_visits_timeSheetEntries!D:D),0),12,8)) - (7/24), 1),
"")</f>
        <v/>
      </c>
      <c r="J153" s="20">
        <f t="array" ref="J153">IFERROR(IFERROR(VLOOKUP(Table3[[#This Row],[TS_ID]],J_A_visits_timeSheetEntries!$A:$H,COLUMN(J_A_visits_timeSheetEntries!E:E),0),"")/3600,"")</f>
        <v/>
      </c>
      <c r="K153" s="37">
        <f t="array" ref="K153">IFERROR(VLOOKUP(Table3[[#This Row],[TS_ID]],J_A_visits_timeSheetEntries!$A:$H,COLUMN(J_A_visits_timeSheetEntries!$F:$F),FALSE),"")</f>
        <v/>
      </c>
      <c r="L153" s="37">
        <f>IFERROR(Table3[[#This Row],[DURATION]]*Table3[[#This Row],[LABOR_RATE]],"")</f>
        <v/>
      </c>
      <c r="M153" s="30">
        <f t="array" ref="M153">IFERROR(VLOOKUP(Table3[[#This Row],[TS_ID]],J_A_visits_timeSheetEntries!$A:$H,COLUMN(J_A_visits_timeSheetEntries!H:H),0),"")</f>
        <v/>
      </c>
    </row>
    <row r="154">
      <c r="A154" s="30">
        <f>IF(J_A_visits_timeSheetEntries!A154="","",J_A_visits_timeSheetEntries!A154)</f>
        <v/>
      </c>
      <c r="B154" s="30">
        <f t="array" ref="B154">IFERROR(VLOOKUP(Table3[[#This Row],[TS_ID]],J_A_visits_timeSheetEntries!A:I,COLUMN(J_A_visits_timeSheetEntries!I:I),0),"")</f>
        <v/>
      </c>
      <c r="C154" s="30">
        <f t="array" ref="C154">IFERROR(VLOOKUP(Table3[[#This Row],[VISIT_ID]],J_A_visits!$A:$O,COLUMN(J_A_visits!B:B),0),"")</f>
        <v/>
      </c>
      <c r="D154" s="30">
        <f t="array" ref="D154">IFERROR(VLOOKUP(Table3[[#This Row],[VISIT_ID]],J_A_visits!$A:$O,COLUMN(J_A_visits!C:C),0),"")</f>
        <v/>
      </c>
      <c r="E154" s="30">
        <f t="array" ref="E154">IFERROR(VLOOKUP(Table3[[#This Row],[VISIT_ID]],J_A_visits!$A:$O,COLUMN(J_A_visits!D:D),0),"")</f>
        <v/>
      </c>
      <c r="F154" s="6">
        <f t="array" ref="F154">IFERROR(DATEVALUE(LEFT(VLOOKUP(Table3[[#This Row],[VISIT_ID]],J_A_visits!A:O,COLUMN(J_A_visits!E:E),0),10)),"")</f>
        <v/>
      </c>
      <c r="G154" s="30">
        <f t="array" ref="G154">IFERROR(VLOOKUP(Table3[[#This Row],[TS_ID]],J_A_visits_timeSheetEntries!A:H,COLUMN(J_A_visits_timeSheetEntries!B:B),0),"")</f>
        <v/>
      </c>
      <c r="H154" s="38">
        <f t="array" ref="H154">IFERROR(TIMEVALUE(MID(VLOOKUP(Table3[[#This Row],[TS_ID]],J_A_visits_timeSheetEntries!$A:$H,COLUMN(J_A_visits_timeSheetEntries!C:C),0),12,8))-(7/24),"")</f>
        <v/>
      </c>
      <c r="I154" s="38">
        <f t="array" ref="I154">IFERROR(
    MOD(TIMEVALUE(MID(VLOOKUP(Table3[[#This Row],[TS_ID]],J_A_visits_timeSheetEntries!$A:$H,COLUMN(J_A_visits_timeSheetEntries!D:D),0),12,8)) - (7/24), 1),
"")</f>
        <v/>
      </c>
      <c r="J154" s="20">
        <f t="array" ref="J154">IFERROR(IFERROR(VLOOKUP(Table3[[#This Row],[TS_ID]],J_A_visits_timeSheetEntries!$A:$H,COLUMN(J_A_visits_timeSheetEntries!E:E),0),"")/3600,"")</f>
        <v/>
      </c>
      <c r="K154" s="37">
        <f t="array" ref="K154">IFERROR(VLOOKUP(Table3[[#This Row],[TS_ID]],J_A_visits_timeSheetEntries!$A:$H,COLUMN(J_A_visits_timeSheetEntries!$F:$F),FALSE),"")</f>
        <v/>
      </c>
      <c r="L154" s="37">
        <f>IFERROR(Table3[[#This Row],[DURATION]]*Table3[[#This Row],[LABOR_RATE]],"")</f>
        <v/>
      </c>
      <c r="M154" s="30">
        <f t="array" ref="M154">IFERROR(VLOOKUP(Table3[[#This Row],[TS_ID]],J_A_visits_timeSheetEntries!$A:$H,COLUMN(J_A_visits_timeSheetEntries!H:H),0),"")</f>
        <v/>
      </c>
    </row>
    <row r="155">
      <c r="A155" s="30">
        <f>IF(J_A_visits_timeSheetEntries!A155="","",J_A_visits_timeSheetEntries!A155)</f>
        <v/>
      </c>
      <c r="B155" s="30">
        <f t="array" ref="B155">IFERROR(VLOOKUP(Table3[[#This Row],[TS_ID]],J_A_visits_timeSheetEntries!A:I,COLUMN(J_A_visits_timeSheetEntries!I:I),0),"")</f>
        <v/>
      </c>
      <c r="C155" s="30">
        <f t="array" ref="C155">IFERROR(VLOOKUP(Table3[[#This Row],[VISIT_ID]],J_A_visits!$A:$O,COLUMN(J_A_visits!B:B),0),"")</f>
        <v/>
      </c>
      <c r="D155" s="30">
        <f t="array" ref="D155">IFERROR(VLOOKUP(Table3[[#This Row],[VISIT_ID]],J_A_visits!$A:$O,COLUMN(J_A_visits!C:C),0),"")</f>
        <v/>
      </c>
      <c r="E155" s="30">
        <f t="array" ref="E155">IFERROR(VLOOKUP(Table3[[#This Row],[VISIT_ID]],J_A_visits!$A:$O,COLUMN(J_A_visits!D:D),0),"")</f>
        <v/>
      </c>
      <c r="F155" s="6">
        <f t="array" ref="F155">IFERROR(DATEVALUE(LEFT(VLOOKUP(Table3[[#This Row],[VISIT_ID]],J_A_visits!A:O,COLUMN(J_A_visits!E:E),0),10)),"")</f>
        <v/>
      </c>
      <c r="G155" s="30">
        <f t="array" ref="G155">IFERROR(VLOOKUP(Table3[[#This Row],[TS_ID]],J_A_visits_timeSheetEntries!A:H,COLUMN(J_A_visits_timeSheetEntries!B:B),0),"")</f>
        <v/>
      </c>
      <c r="H155" s="38">
        <f t="array" ref="H155">IFERROR(TIMEVALUE(MID(VLOOKUP(Table3[[#This Row],[TS_ID]],J_A_visits_timeSheetEntries!$A:$H,COLUMN(J_A_visits_timeSheetEntries!C:C),0),12,8))-(7/24),"")</f>
        <v/>
      </c>
      <c r="I155" s="38">
        <f t="array" ref="I155">IFERROR(
    MOD(TIMEVALUE(MID(VLOOKUP(Table3[[#This Row],[TS_ID]],J_A_visits_timeSheetEntries!$A:$H,COLUMN(J_A_visits_timeSheetEntries!D:D),0),12,8)) - (7/24), 1),
"")</f>
        <v/>
      </c>
      <c r="J155" s="20">
        <f t="array" ref="J155">IFERROR(IFERROR(VLOOKUP(Table3[[#This Row],[TS_ID]],J_A_visits_timeSheetEntries!$A:$H,COLUMN(J_A_visits_timeSheetEntries!E:E),0),"")/3600,"")</f>
        <v/>
      </c>
      <c r="K155" s="37">
        <f t="array" ref="K155">IFERROR(VLOOKUP(Table3[[#This Row],[TS_ID]],J_A_visits_timeSheetEntries!$A:$H,COLUMN(J_A_visits_timeSheetEntries!$F:$F),FALSE),"")</f>
        <v/>
      </c>
      <c r="L155" s="37">
        <f>IFERROR(Table3[[#This Row],[DURATION]]*Table3[[#This Row],[LABOR_RATE]],"")</f>
        <v/>
      </c>
      <c r="M155" s="30">
        <f t="array" ref="M155">IFERROR(VLOOKUP(Table3[[#This Row],[TS_ID]],J_A_visits_timeSheetEntries!$A:$H,COLUMN(J_A_visits_timeSheetEntries!H:H),0),"")</f>
        <v/>
      </c>
    </row>
    <row r="156">
      <c r="A156" s="30">
        <f>IF(J_A_visits_timeSheetEntries!A156="","",J_A_visits_timeSheetEntries!A156)</f>
        <v/>
      </c>
      <c r="B156" s="30">
        <f t="array" ref="B156">IFERROR(VLOOKUP(Table3[[#This Row],[TS_ID]],J_A_visits_timeSheetEntries!A:I,COLUMN(J_A_visits_timeSheetEntries!I:I),0),"")</f>
        <v/>
      </c>
      <c r="C156" s="30">
        <f t="array" ref="C156">IFERROR(VLOOKUP(Table3[[#This Row],[VISIT_ID]],J_A_visits!$A:$O,COLUMN(J_A_visits!B:B),0),"")</f>
        <v/>
      </c>
      <c r="D156" s="30">
        <f t="array" ref="D156">IFERROR(VLOOKUP(Table3[[#This Row],[VISIT_ID]],J_A_visits!$A:$O,COLUMN(J_A_visits!C:C),0),"")</f>
        <v/>
      </c>
      <c r="E156" s="30">
        <f t="array" ref="E156">IFERROR(VLOOKUP(Table3[[#This Row],[VISIT_ID]],J_A_visits!$A:$O,COLUMN(J_A_visits!D:D),0),"")</f>
        <v/>
      </c>
      <c r="F156" s="6">
        <f t="array" ref="F156">IFERROR(DATEVALUE(LEFT(VLOOKUP(Table3[[#This Row],[VISIT_ID]],J_A_visits!A:O,COLUMN(J_A_visits!E:E),0),10)),"")</f>
        <v/>
      </c>
      <c r="G156" s="30">
        <f t="array" ref="G156">IFERROR(VLOOKUP(Table3[[#This Row],[TS_ID]],J_A_visits_timeSheetEntries!A:H,COLUMN(J_A_visits_timeSheetEntries!B:B),0),"")</f>
        <v/>
      </c>
      <c r="H156" s="38">
        <f t="array" ref="H156">IFERROR(TIMEVALUE(MID(VLOOKUP(Table3[[#This Row],[TS_ID]],J_A_visits_timeSheetEntries!$A:$H,COLUMN(J_A_visits_timeSheetEntries!C:C),0),12,8))-(7/24),"")</f>
        <v/>
      </c>
      <c r="I156" s="38">
        <f t="array" ref="I156">IFERROR(
    MOD(TIMEVALUE(MID(VLOOKUP(Table3[[#This Row],[TS_ID]],J_A_visits_timeSheetEntries!$A:$H,COLUMN(J_A_visits_timeSheetEntries!D:D),0),12,8)) - (7/24), 1),
"")</f>
        <v/>
      </c>
      <c r="J156" s="20">
        <f t="array" ref="J156">IFERROR(IFERROR(VLOOKUP(Table3[[#This Row],[TS_ID]],J_A_visits_timeSheetEntries!$A:$H,COLUMN(J_A_visits_timeSheetEntries!E:E),0),"")/3600,"")</f>
        <v/>
      </c>
      <c r="K156" s="37">
        <f t="array" ref="K156">IFERROR(VLOOKUP(Table3[[#This Row],[TS_ID]],J_A_visits_timeSheetEntries!$A:$H,COLUMN(J_A_visits_timeSheetEntries!$F:$F),FALSE),"")</f>
        <v/>
      </c>
      <c r="L156" s="37">
        <f>IFERROR(Table3[[#This Row],[DURATION]]*Table3[[#This Row],[LABOR_RATE]],"")</f>
        <v/>
      </c>
      <c r="M156" s="30">
        <f t="array" ref="M156">IFERROR(VLOOKUP(Table3[[#This Row],[TS_ID]],J_A_visits_timeSheetEntries!$A:$H,COLUMN(J_A_visits_timeSheetEntries!H:H),0),"")</f>
        <v/>
      </c>
    </row>
    <row r="157">
      <c r="A157" s="30">
        <f>IF(J_A_visits_timeSheetEntries!A157="","",J_A_visits_timeSheetEntries!A157)</f>
        <v/>
      </c>
      <c r="B157" s="30">
        <f t="array" ref="B157">IFERROR(VLOOKUP(Table3[[#This Row],[TS_ID]],J_A_visits_timeSheetEntries!A:I,COLUMN(J_A_visits_timeSheetEntries!I:I),0),"")</f>
        <v/>
      </c>
      <c r="C157" s="30">
        <f t="array" ref="C157">IFERROR(VLOOKUP(Table3[[#This Row],[VISIT_ID]],J_A_visits!$A:$O,COLUMN(J_A_visits!B:B),0),"")</f>
        <v/>
      </c>
      <c r="D157" s="30">
        <f t="array" ref="D157">IFERROR(VLOOKUP(Table3[[#This Row],[VISIT_ID]],J_A_visits!$A:$O,COLUMN(J_A_visits!C:C),0),"")</f>
        <v/>
      </c>
      <c r="E157" s="30">
        <f t="array" ref="E157">IFERROR(VLOOKUP(Table3[[#This Row],[VISIT_ID]],J_A_visits!$A:$O,COLUMN(J_A_visits!D:D),0),"")</f>
        <v/>
      </c>
      <c r="F157" s="6">
        <f t="array" ref="F157">IFERROR(DATEVALUE(LEFT(VLOOKUP(Table3[[#This Row],[VISIT_ID]],J_A_visits!A:O,COLUMN(J_A_visits!E:E),0),10)),"")</f>
        <v/>
      </c>
      <c r="G157" s="30">
        <f t="array" ref="G157">IFERROR(VLOOKUP(Table3[[#This Row],[TS_ID]],J_A_visits_timeSheetEntries!A:H,COLUMN(J_A_visits_timeSheetEntries!B:B),0),"")</f>
        <v/>
      </c>
      <c r="H157" s="38">
        <f t="array" ref="H157">IFERROR(TIMEVALUE(MID(VLOOKUP(Table3[[#This Row],[TS_ID]],J_A_visits_timeSheetEntries!$A:$H,COLUMN(J_A_visits_timeSheetEntries!C:C),0),12,8))-(7/24),"")</f>
        <v/>
      </c>
      <c r="I157" s="38">
        <f t="array" ref="I157">IFERROR(
    MOD(TIMEVALUE(MID(VLOOKUP(Table3[[#This Row],[TS_ID]],J_A_visits_timeSheetEntries!$A:$H,COLUMN(J_A_visits_timeSheetEntries!D:D),0),12,8)) - (7/24), 1),
"")</f>
        <v/>
      </c>
      <c r="J157" s="20">
        <f t="array" ref="J157">IFERROR(IFERROR(VLOOKUP(Table3[[#This Row],[TS_ID]],J_A_visits_timeSheetEntries!$A:$H,COLUMN(J_A_visits_timeSheetEntries!E:E),0),"")/3600,"")</f>
        <v/>
      </c>
      <c r="K157" s="37">
        <f t="array" ref="K157">IFERROR(VLOOKUP(Table3[[#This Row],[TS_ID]],J_A_visits_timeSheetEntries!$A:$H,COLUMN(J_A_visits_timeSheetEntries!$F:$F),FALSE),"")</f>
        <v/>
      </c>
      <c r="L157" s="37">
        <f>IFERROR(Table3[[#This Row],[DURATION]]*Table3[[#This Row],[LABOR_RATE]],"")</f>
        <v/>
      </c>
      <c r="M157" s="30">
        <f t="array" ref="M157">IFERROR(VLOOKUP(Table3[[#This Row],[TS_ID]],J_A_visits_timeSheetEntries!$A:$H,COLUMN(J_A_visits_timeSheetEntries!H:H),0),"")</f>
        <v/>
      </c>
    </row>
    <row r="158">
      <c r="A158" s="30">
        <f>IF(J_A_visits_timeSheetEntries!A158="","",J_A_visits_timeSheetEntries!A158)</f>
        <v/>
      </c>
      <c r="B158" s="30">
        <f t="array" ref="B158">IFERROR(VLOOKUP(Table3[[#This Row],[TS_ID]],J_A_visits_timeSheetEntries!A:I,COLUMN(J_A_visits_timeSheetEntries!I:I),0),"")</f>
        <v/>
      </c>
      <c r="C158" s="30">
        <f t="array" ref="C158">IFERROR(VLOOKUP(Table3[[#This Row],[VISIT_ID]],J_A_visits!$A:$O,COLUMN(J_A_visits!B:B),0),"")</f>
        <v/>
      </c>
      <c r="D158" s="30">
        <f t="array" ref="D158">IFERROR(VLOOKUP(Table3[[#This Row],[VISIT_ID]],J_A_visits!$A:$O,COLUMN(J_A_visits!C:C),0),"")</f>
        <v/>
      </c>
      <c r="E158" s="30">
        <f t="array" ref="E158">IFERROR(VLOOKUP(Table3[[#This Row],[VISIT_ID]],J_A_visits!$A:$O,COLUMN(J_A_visits!D:D),0),"")</f>
        <v/>
      </c>
      <c r="F158" s="6">
        <f t="array" ref="F158">IFERROR(DATEVALUE(LEFT(VLOOKUP(Table3[[#This Row],[VISIT_ID]],J_A_visits!A:O,COLUMN(J_A_visits!E:E),0),10)),"")</f>
        <v/>
      </c>
      <c r="G158" s="30">
        <f t="array" ref="G158">IFERROR(VLOOKUP(Table3[[#This Row],[TS_ID]],J_A_visits_timeSheetEntries!A:H,COLUMN(J_A_visits_timeSheetEntries!B:B),0),"")</f>
        <v/>
      </c>
      <c r="H158" s="38">
        <f t="array" ref="H158">IFERROR(TIMEVALUE(MID(VLOOKUP(Table3[[#This Row],[TS_ID]],J_A_visits_timeSheetEntries!$A:$H,COLUMN(J_A_visits_timeSheetEntries!C:C),0),12,8))-(7/24),"")</f>
        <v/>
      </c>
      <c r="I158" s="38">
        <f t="array" ref="I158">IFERROR(
    MOD(TIMEVALUE(MID(VLOOKUP(Table3[[#This Row],[TS_ID]],J_A_visits_timeSheetEntries!$A:$H,COLUMN(J_A_visits_timeSheetEntries!D:D),0),12,8)) - (7/24), 1),
"")</f>
        <v/>
      </c>
      <c r="J158" s="20">
        <f t="array" ref="J158">IFERROR(IFERROR(VLOOKUP(Table3[[#This Row],[TS_ID]],J_A_visits_timeSheetEntries!$A:$H,COLUMN(J_A_visits_timeSheetEntries!E:E),0),"")/3600,"")</f>
        <v/>
      </c>
      <c r="K158" s="37">
        <f t="array" ref="K158">IFERROR(VLOOKUP(Table3[[#This Row],[TS_ID]],J_A_visits_timeSheetEntries!$A:$H,COLUMN(J_A_visits_timeSheetEntries!$F:$F),FALSE),"")</f>
        <v/>
      </c>
      <c r="L158" s="37">
        <f>IFERROR(Table3[[#This Row],[DURATION]]*Table3[[#This Row],[LABOR_RATE]],"")</f>
        <v/>
      </c>
      <c r="M158" s="30">
        <f t="array" ref="M158">IFERROR(VLOOKUP(Table3[[#This Row],[TS_ID]],J_A_visits_timeSheetEntries!$A:$H,COLUMN(J_A_visits_timeSheetEntries!H:H),0),"")</f>
        <v/>
      </c>
    </row>
    <row r="159">
      <c r="A159" s="30">
        <f>IF(J_A_visits_timeSheetEntries!A159="","",J_A_visits_timeSheetEntries!A159)</f>
        <v/>
      </c>
      <c r="B159" s="30">
        <f t="array" ref="B159">IFERROR(VLOOKUP(Table3[[#This Row],[TS_ID]],J_A_visits_timeSheetEntries!A:I,COLUMN(J_A_visits_timeSheetEntries!I:I),0),"")</f>
        <v/>
      </c>
      <c r="C159" s="30">
        <f t="array" ref="C159">IFERROR(VLOOKUP(Table3[[#This Row],[VISIT_ID]],J_A_visits!$A:$O,COLUMN(J_A_visits!B:B),0),"")</f>
        <v/>
      </c>
      <c r="D159" s="30">
        <f t="array" ref="D159">IFERROR(VLOOKUP(Table3[[#This Row],[VISIT_ID]],J_A_visits!$A:$O,COLUMN(J_A_visits!C:C),0),"")</f>
        <v/>
      </c>
      <c r="E159" s="30">
        <f t="array" ref="E159">IFERROR(VLOOKUP(Table3[[#This Row],[VISIT_ID]],J_A_visits!$A:$O,COLUMN(J_A_visits!D:D),0),"")</f>
        <v/>
      </c>
      <c r="F159" s="6">
        <f t="array" ref="F159">IFERROR(DATEVALUE(LEFT(VLOOKUP(Table3[[#This Row],[VISIT_ID]],J_A_visits!A:O,COLUMN(J_A_visits!E:E),0),10)),"")</f>
        <v/>
      </c>
      <c r="G159" s="30">
        <f t="array" ref="G159">IFERROR(VLOOKUP(Table3[[#This Row],[TS_ID]],J_A_visits_timeSheetEntries!A:H,COLUMN(J_A_visits_timeSheetEntries!B:B),0),"")</f>
        <v/>
      </c>
      <c r="H159" s="38">
        <f t="array" ref="H159">IFERROR(TIMEVALUE(MID(VLOOKUP(Table3[[#This Row],[TS_ID]],J_A_visits_timeSheetEntries!$A:$H,COLUMN(J_A_visits_timeSheetEntries!C:C),0),12,8))-(7/24),"")</f>
        <v/>
      </c>
      <c r="I159" s="38">
        <f t="array" ref="I159">IFERROR(
    MOD(TIMEVALUE(MID(VLOOKUP(Table3[[#This Row],[TS_ID]],J_A_visits_timeSheetEntries!$A:$H,COLUMN(J_A_visits_timeSheetEntries!D:D),0),12,8)) - (7/24), 1),
"")</f>
        <v/>
      </c>
      <c r="J159" s="20">
        <f t="array" ref="J159">IFERROR(IFERROR(VLOOKUP(Table3[[#This Row],[TS_ID]],J_A_visits_timeSheetEntries!$A:$H,COLUMN(J_A_visits_timeSheetEntries!E:E),0),"")/3600,"")</f>
        <v/>
      </c>
      <c r="K159" s="37">
        <f t="array" ref="K159">IFERROR(VLOOKUP(Table3[[#This Row],[TS_ID]],J_A_visits_timeSheetEntries!$A:$H,COLUMN(J_A_visits_timeSheetEntries!$F:$F),FALSE),"")</f>
        <v/>
      </c>
      <c r="L159" s="37">
        <f>IFERROR(Table3[[#This Row],[DURATION]]*Table3[[#This Row],[LABOR_RATE]],"")</f>
        <v/>
      </c>
      <c r="M159" s="30">
        <f t="array" ref="M159">IFERROR(VLOOKUP(Table3[[#This Row],[TS_ID]],J_A_visits_timeSheetEntries!$A:$H,COLUMN(J_A_visits_timeSheetEntries!H:H),0),"")</f>
        <v/>
      </c>
    </row>
    <row r="160">
      <c r="A160" s="30">
        <f>IF(J_A_visits_timeSheetEntries!A160="","",J_A_visits_timeSheetEntries!A160)</f>
        <v/>
      </c>
      <c r="B160" s="30">
        <f t="array" ref="B160">IFERROR(VLOOKUP(Table3[[#This Row],[TS_ID]],J_A_visits_timeSheetEntries!A:I,COLUMN(J_A_visits_timeSheetEntries!I:I),0),"")</f>
        <v/>
      </c>
      <c r="C160" s="30">
        <f t="array" ref="C160">IFERROR(VLOOKUP(Table3[[#This Row],[VISIT_ID]],J_A_visits!$A:$O,COLUMN(J_A_visits!B:B),0),"")</f>
        <v/>
      </c>
      <c r="D160" s="30">
        <f t="array" ref="D160">IFERROR(VLOOKUP(Table3[[#This Row],[VISIT_ID]],J_A_visits!$A:$O,COLUMN(J_A_visits!C:C),0),"")</f>
        <v/>
      </c>
      <c r="E160" s="30">
        <f t="array" ref="E160">IFERROR(VLOOKUP(Table3[[#This Row],[VISIT_ID]],J_A_visits!$A:$O,COLUMN(J_A_visits!D:D),0),"")</f>
        <v/>
      </c>
      <c r="F160" s="6">
        <f t="array" ref="F160">IFERROR(DATEVALUE(LEFT(VLOOKUP(Table3[[#This Row],[VISIT_ID]],J_A_visits!A:O,COLUMN(J_A_visits!E:E),0),10)),"")</f>
        <v/>
      </c>
      <c r="G160" s="30">
        <f t="array" ref="G160">IFERROR(VLOOKUP(Table3[[#This Row],[TS_ID]],J_A_visits_timeSheetEntries!A:H,COLUMN(J_A_visits_timeSheetEntries!B:B),0),"")</f>
        <v/>
      </c>
      <c r="H160" s="38">
        <f t="array" ref="H160">IFERROR(TIMEVALUE(MID(VLOOKUP(Table3[[#This Row],[TS_ID]],J_A_visits_timeSheetEntries!$A:$H,COLUMN(J_A_visits_timeSheetEntries!C:C),0),12,8))-(7/24),"")</f>
        <v/>
      </c>
      <c r="I160" s="38">
        <f t="array" ref="I160">IFERROR(
    MOD(TIMEVALUE(MID(VLOOKUP(Table3[[#This Row],[TS_ID]],J_A_visits_timeSheetEntries!$A:$H,COLUMN(J_A_visits_timeSheetEntries!D:D),0),12,8)) - (7/24), 1),
"")</f>
        <v/>
      </c>
      <c r="J160" s="20">
        <f t="array" ref="J160">IFERROR(IFERROR(VLOOKUP(Table3[[#This Row],[TS_ID]],J_A_visits_timeSheetEntries!$A:$H,COLUMN(J_A_visits_timeSheetEntries!E:E),0),"")/3600,"")</f>
        <v/>
      </c>
      <c r="K160" s="37">
        <f t="array" ref="K160">IFERROR(VLOOKUP(Table3[[#This Row],[TS_ID]],J_A_visits_timeSheetEntries!$A:$H,COLUMN(J_A_visits_timeSheetEntries!$F:$F),FALSE),"")</f>
        <v/>
      </c>
      <c r="L160" s="37">
        <f>IFERROR(Table3[[#This Row],[DURATION]]*Table3[[#This Row],[LABOR_RATE]],"")</f>
        <v/>
      </c>
      <c r="M160" s="30">
        <f t="array" ref="M160">IFERROR(VLOOKUP(Table3[[#This Row],[TS_ID]],J_A_visits_timeSheetEntries!$A:$H,COLUMN(J_A_visits_timeSheetEntries!H:H),0),"")</f>
        <v/>
      </c>
    </row>
    <row r="161">
      <c r="A161" s="30">
        <f>IF(J_A_visits_timeSheetEntries!A161="","",J_A_visits_timeSheetEntries!A161)</f>
        <v/>
      </c>
      <c r="B161" s="30">
        <f t="array" ref="B161">IFERROR(VLOOKUP(Table3[[#This Row],[TS_ID]],J_A_visits_timeSheetEntries!A:I,COLUMN(J_A_visits_timeSheetEntries!I:I),0),"")</f>
        <v/>
      </c>
      <c r="C161" s="30">
        <f t="array" ref="C161">IFERROR(VLOOKUP(Table3[[#This Row],[VISIT_ID]],J_A_visits!$A:$O,COLUMN(J_A_visits!B:B),0),"")</f>
        <v/>
      </c>
      <c r="D161" s="30">
        <f t="array" ref="D161">IFERROR(VLOOKUP(Table3[[#This Row],[VISIT_ID]],J_A_visits!$A:$O,COLUMN(J_A_visits!C:C),0),"")</f>
        <v/>
      </c>
      <c r="E161" s="30">
        <f t="array" ref="E161">IFERROR(VLOOKUP(Table3[[#This Row],[VISIT_ID]],J_A_visits!$A:$O,COLUMN(J_A_visits!D:D),0),"")</f>
        <v/>
      </c>
      <c r="F161" s="6">
        <f t="array" ref="F161">IFERROR(DATEVALUE(LEFT(VLOOKUP(Table3[[#This Row],[VISIT_ID]],J_A_visits!A:O,COLUMN(J_A_visits!E:E),0),10)),"")</f>
        <v/>
      </c>
      <c r="G161" s="30">
        <f t="array" ref="G161">IFERROR(VLOOKUP(Table3[[#This Row],[TS_ID]],J_A_visits_timeSheetEntries!A:H,COLUMN(J_A_visits_timeSheetEntries!B:B),0),"")</f>
        <v/>
      </c>
      <c r="H161" s="38">
        <f t="array" ref="H161">IFERROR(TIMEVALUE(MID(VLOOKUP(Table3[[#This Row],[TS_ID]],J_A_visits_timeSheetEntries!$A:$H,COLUMN(J_A_visits_timeSheetEntries!C:C),0),12,8))-(7/24),"")</f>
        <v/>
      </c>
      <c r="I161" s="38">
        <f t="array" ref="I161">IFERROR(
    MOD(TIMEVALUE(MID(VLOOKUP(Table3[[#This Row],[TS_ID]],J_A_visits_timeSheetEntries!$A:$H,COLUMN(J_A_visits_timeSheetEntries!D:D),0),12,8)) - (7/24), 1),
"")</f>
        <v/>
      </c>
      <c r="J161" s="20">
        <f t="array" ref="J161">IFERROR(IFERROR(VLOOKUP(Table3[[#This Row],[TS_ID]],J_A_visits_timeSheetEntries!$A:$H,COLUMN(J_A_visits_timeSheetEntries!E:E),0),"")/3600,"")</f>
        <v/>
      </c>
      <c r="K161" s="37">
        <f t="array" ref="K161">IFERROR(VLOOKUP(Table3[[#This Row],[TS_ID]],J_A_visits_timeSheetEntries!$A:$H,COLUMN(J_A_visits_timeSheetEntries!$F:$F),FALSE),"")</f>
        <v/>
      </c>
      <c r="L161" s="37">
        <f>IFERROR(Table3[[#This Row],[DURATION]]*Table3[[#This Row],[LABOR_RATE]],"")</f>
        <v/>
      </c>
      <c r="M161" s="30">
        <f t="array" ref="M161">IFERROR(VLOOKUP(Table3[[#This Row],[TS_ID]],J_A_visits_timeSheetEntries!$A:$H,COLUMN(J_A_visits_timeSheetEntries!H:H),0),"")</f>
        <v/>
      </c>
    </row>
    <row r="162">
      <c r="A162" s="30">
        <f>IF(J_A_visits_timeSheetEntries!A162="","",J_A_visits_timeSheetEntries!A162)</f>
        <v/>
      </c>
      <c r="B162" s="30">
        <f t="array" ref="B162">IFERROR(VLOOKUP(Table3[[#This Row],[TS_ID]],J_A_visits_timeSheetEntries!A:I,COLUMN(J_A_visits_timeSheetEntries!I:I),0),"")</f>
        <v/>
      </c>
      <c r="C162" s="30">
        <f t="array" ref="C162">IFERROR(VLOOKUP(Table3[[#This Row],[VISIT_ID]],J_A_visits!$A:$O,COLUMN(J_A_visits!B:B),0),"")</f>
        <v/>
      </c>
      <c r="D162" s="30">
        <f t="array" ref="D162">IFERROR(VLOOKUP(Table3[[#This Row],[VISIT_ID]],J_A_visits!$A:$O,COLUMN(J_A_visits!C:C),0),"")</f>
        <v/>
      </c>
      <c r="E162" s="30">
        <f t="array" ref="E162">IFERROR(VLOOKUP(Table3[[#This Row],[VISIT_ID]],J_A_visits!$A:$O,COLUMN(J_A_visits!D:D),0),"")</f>
        <v/>
      </c>
      <c r="F162" s="6">
        <f t="array" ref="F162">IFERROR(DATEVALUE(LEFT(VLOOKUP(Table3[[#This Row],[VISIT_ID]],J_A_visits!A:O,COLUMN(J_A_visits!E:E),0),10)),"")</f>
        <v/>
      </c>
      <c r="G162" s="30">
        <f t="array" ref="G162">IFERROR(VLOOKUP(Table3[[#This Row],[TS_ID]],J_A_visits_timeSheetEntries!A:H,COLUMN(J_A_visits_timeSheetEntries!B:B),0),"")</f>
        <v/>
      </c>
      <c r="H162" s="38">
        <f t="array" ref="H162">IFERROR(TIMEVALUE(MID(VLOOKUP(Table3[[#This Row],[TS_ID]],J_A_visits_timeSheetEntries!$A:$H,COLUMN(J_A_visits_timeSheetEntries!C:C),0),12,8))-(7/24),"")</f>
        <v/>
      </c>
      <c r="I162" s="38">
        <f t="array" ref="I162">IFERROR(
    MOD(TIMEVALUE(MID(VLOOKUP(Table3[[#This Row],[TS_ID]],J_A_visits_timeSheetEntries!$A:$H,COLUMN(J_A_visits_timeSheetEntries!D:D),0),12,8)) - (7/24), 1),
"")</f>
        <v/>
      </c>
      <c r="J162" s="20">
        <f t="array" ref="J162">IFERROR(IFERROR(VLOOKUP(Table3[[#This Row],[TS_ID]],J_A_visits_timeSheetEntries!$A:$H,COLUMN(J_A_visits_timeSheetEntries!E:E),0),"")/3600,"")</f>
        <v/>
      </c>
      <c r="K162" s="37">
        <f t="array" ref="K162">IFERROR(VLOOKUP(Table3[[#This Row],[TS_ID]],J_A_visits_timeSheetEntries!$A:$H,COLUMN(J_A_visits_timeSheetEntries!$F:$F),FALSE),"")</f>
        <v/>
      </c>
      <c r="L162" s="37">
        <f>IFERROR(Table3[[#This Row],[DURATION]]*Table3[[#This Row],[LABOR_RATE]],"")</f>
        <v/>
      </c>
      <c r="M162" s="30">
        <f t="array" ref="M162">IFERROR(VLOOKUP(Table3[[#This Row],[TS_ID]],J_A_visits_timeSheetEntries!$A:$H,COLUMN(J_A_visits_timeSheetEntries!H:H),0),"")</f>
        <v/>
      </c>
    </row>
    <row r="163">
      <c r="A163" s="30">
        <f>IF(J_A_visits_timeSheetEntries!A163="","",J_A_visits_timeSheetEntries!A163)</f>
        <v/>
      </c>
      <c r="B163" s="30">
        <f t="array" ref="B163">IFERROR(VLOOKUP(Table3[[#This Row],[TS_ID]],J_A_visits_timeSheetEntries!A:I,COLUMN(J_A_visits_timeSheetEntries!I:I),0),"")</f>
        <v/>
      </c>
      <c r="C163" s="30">
        <f t="array" ref="C163">IFERROR(VLOOKUP(Table3[[#This Row],[VISIT_ID]],J_A_visits!$A:$O,COLUMN(J_A_visits!B:B),0),"")</f>
        <v/>
      </c>
      <c r="D163" s="30">
        <f t="array" ref="D163">IFERROR(VLOOKUP(Table3[[#This Row],[VISIT_ID]],J_A_visits!$A:$O,COLUMN(J_A_visits!C:C),0),"")</f>
        <v/>
      </c>
      <c r="E163" s="30">
        <f t="array" ref="E163">IFERROR(VLOOKUP(Table3[[#This Row],[VISIT_ID]],J_A_visits!$A:$O,COLUMN(J_A_visits!D:D),0),"")</f>
        <v/>
      </c>
      <c r="F163" s="6">
        <f t="array" ref="F163">IFERROR(DATEVALUE(LEFT(VLOOKUP(Table3[[#This Row],[VISIT_ID]],J_A_visits!A:O,COLUMN(J_A_visits!E:E),0),10)),"")</f>
        <v/>
      </c>
      <c r="G163" s="30">
        <f t="array" ref="G163">IFERROR(VLOOKUP(Table3[[#This Row],[TS_ID]],J_A_visits_timeSheetEntries!A:H,COLUMN(J_A_visits_timeSheetEntries!B:B),0),"")</f>
        <v/>
      </c>
      <c r="H163" s="38">
        <f t="array" ref="H163">IFERROR(TIMEVALUE(MID(VLOOKUP(Table3[[#This Row],[TS_ID]],J_A_visits_timeSheetEntries!$A:$H,COLUMN(J_A_visits_timeSheetEntries!C:C),0),12,8))-(7/24),"")</f>
        <v/>
      </c>
      <c r="I163" s="38">
        <f t="array" ref="I163">IFERROR(
    MOD(TIMEVALUE(MID(VLOOKUP(Table3[[#This Row],[TS_ID]],J_A_visits_timeSheetEntries!$A:$H,COLUMN(J_A_visits_timeSheetEntries!D:D),0),12,8)) - (7/24), 1),
"")</f>
        <v/>
      </c>
      <c r="J163" s="20">
        <f t="array" ref="J163">IFERROR(IFERROR(VLOOKUP(Table3[[#This Row],[TS_ID]],J_A_visits_timeSheetEntries!$A:$H,COLUMN(J_A_visits_timeSheetEntries!E:E),0),"")/3600,"")</f>
        <v/>
      </c>
      <c r="K163" s="37">
        <f t="array" ref="K163">IFERROR(VLOOKUP(Table3[[#This Row],[TS_ID]],J_A_visits_timeSheetEntries!$A:$H,COLUMN(J_A_visits_timeSheetEntries!$F:$F),FALSE),"")</f>
        <v/>
      </c>
      <c r="L163" s="37">
        <f>IFERROR(Table3[[#This Row],[DURATION]]*Table3[[#This Row],[LABOR_RATE]],"")</f>
        <v/>
      </c>
      <c r="M163" s="30">
        <f t="array" ref="M163">IFERROR(VLOOKUP(Table3[[#This Row],[TS_ID]],J_A_visits_timeSheetEntries!$A:$H,COLUMN(J_A_visits_timeSheetEntries!H:H),0),"")</f>
        <v/>
      </c>
    </row>
    <row r="164">
      <c r="A164" s="30">
        <f>IF(J_A_visits_timeSheetEntries!A164="","",J_A_visits_timeSheetEntries!A164)</f>
        <v/>
      </c>
      <c r="B164" s="30">
        <f t="array" ref="B164">IFERROR(VLOOKUP(Table3[[#This Row],[TS_ID]],J_A_visits_timeSheetEntries!A:I,COLUMN(J_A_visits_timeSheetEntries!I:I),0),"")</f>
        <v/>
      </c>
      <c r="C164" s="30">
        <f t="array" ref="C164">IFERROR(VLOOKUP(Table3[[#This Row],[VISIT_ID]],J_A_visits!$A:$O,COLUMN(J_A_visits!B:B),0),"")</f>
        <v/>
      </c>
      <c r="D164" s="30">
        <f t="array" ref="D164">IFERROR(VLOOKUP(Table3[[#This Row],[VISIT_ID]],J_A_visits!$A:$O,COLUMN(J_A_visits!C:C),0),"")</f>
        <v/>
      </c>
      <c r="E164" s="30">
        <f t="array" ref="E164">IFERROR(VLOOKUP(Table3[[#This Row],[VISIT_ID]],J_A_visits!$A:$O,COLUMN(J_A_visits!D:D),0),"")</f>
        <v/>
      </c>
      <c r="F164" s="6">
        <f t="array" ref="F164">IFERROR(DATEVALUE(LEFT(VLOOKUP(Table3[[#This Row],[VISIT_ID]],J_A_visits!A:O,COLUMN(J_A_visits!E:E),0),10)),"")</f>
        <v/>
      </c>
      <c r="G164" s="30">
        <f t="array" ref="G164">IFERROR(VLOOKUP(Table3[[#This Row],[TS_ID]],J_A_visits_timeSheetEntries!A:H,COLUMN(J_A_visits_timeSheetEntries!B:B),0),"")</f>
        <v/>
      </c>
      <c r="H164" s="38">
        <f t="array" ref="H164">IFERROR(TIMEVALUE(MID(VLOOKUP(Table3[[#This Row],[TS_ID]],J_A_visits_timeSheetEntries!$A:$H,COLUMN(J_A_visits_timeSheetEntries!C:C),0),12,8))-(7/24),"")</f>
        <v/>
      </c>
      <c r="I164" s="38">
        <f t="array" ref="I164">IFERROR(
    MOD(TIMEVALUE(MID(VLOOKUP(Table3[[#This Row],[TS_ID]],J_A_visits_timeSheetEntries!$A:$H,COLUMN(J_A_visits_timeSheetEntries!D:D),0),12,8)) - (7/24), 1),
"")</f>
        <v/>
      </c>
      <c r="J164" s="20">
        <f t="array" ref="J164">IFERROR(IFERROR(VLOOKUP(Table3[[#This Row],[TS_ID]],J_A_visits_timeSheetEntries!$A:$H,COLUMN(J_A_visits_timeSheetEntries!E:E),0),"")/3600,"")</f>
        <v/>
      </c>
      <c r="K164" s="37">
        <f t="array" ref="K164">IFERROR(VLOOKUP(Table3[[#This Row],[TS_ID]],J_A_visits_timeSheetEntries!$A:$H,COLUMN(J_A_visits_timeSheetEntries!$F:$F),FALSE),"")</f>
        <v/>
      </c>
      <c r="L164" s="37">
        <f>IFERROR(Table3[[#This Row],[DURATION]]*Table3[[#This Row],[LABOR_RATE]],"")</f>
        <v/>
      </c>
      <c r="M164" s="30">
        <f t="array" ref="M164">IFERROR(VLOOKUP(Table3[[#This Row],[TS_ID]],J_A_visits_timeSheetEntries!$A:$H,COLUMN(J_A_visits_timeSheetEntries!H:H),0),"")</f>
        <v/>
      </c>
    </row>
    <row r="165">
      <c r="A165" s="30">
        <f>IF(J_A_visits_timeSheetEntries!A165="","",J_A_visits_timeSheetEntries!A165)</f>
        <v/>
      </c>
      <c r="B165" s="30">
        <f t="array" ref="B165">IFERROR(VLOOKUP(Table3[[#This Row],[TS_ID]],J_A_visits_timeSheetEntries!A:I,COLUMN(J_A_visits_timeSheetEntries!I:I),0),"")</f>
        <v/>
      </c>
      <c r="C165" s="30">
        <f t="array" ref="C165">IFERROR(VLOOKUP(Table3[[#This Row],[VISIT_ID]],J_A_visits!$A:$O,COLUMN(J_A_visits!B:B),0),"")</f>
        <v/>
      </c>
      <c r="D165" s="30">
        <f t="array" ref="D165">IFERROR(VLOOKUP(Table3[[#This Row],[VISIT_ID]],J_A_visits!$A:$O,COLUMN(J_A_visits!C:C),0),"")</f>
        <v/>
      </c>
      <c r="E165" s="30">
        <f t="array" ref="E165">IFERROR(VLOOKUP(Table3[[#This Row],[VISIT_ID]],J_A_visits!$A:$O,COLUMN(J_A_visits!D:D),0),"")</f>
        <v/>
      </c>
      <c r="F165" s="6">
        <f t="array" ref="F165">IFERROR(DATEVALUE(LEFT(VLOOKUP(Table3[[#This Row],[VISIT_ID]],J_A_visits!A:O,COLUMN(J_A_visits!E:E),0),10)),"")</f>
        <v/>
      </c>
      <c r="G165" s="30">
        <f t="array" ref="G165">IFERROR(VLOOKUP(Table3[[#This Row],[TS_ID]],J_A_visits_timeSheetEntries!A:H,COLUMN(J_A_visits_timeSheetEntries!B:B),0),"")</f>
        <v/>
      </c>
      <c r="H165" s="38">
        <f t="array" ref="H165">IFERROR(TIMEVALUE(MID(VLOOKUP(Table3[[#This Row],[TS_ID]],J_A_visits_timeSheetEntries!$A:$H,COLUMN(J_A_visits_timeSheetEntries!C:C),0),12,8))-(7/24),"")</f>
        <v/>
      </c>
      <c r="I165" s="38">
        <f t="array" ref="I165">IFERROR(
    MOD(TIMEVALUE(MID(VLOOKUP(Table3[[#This Row],[TS_ID]],J_A_visits_timeSheetEntries!$A:$H,COLUMN(J_A_visits_timeSheetEntries!D:D),0),12,8)) - (7/24), 1),
"")</f>
        <v/>
      </c>
      <c r="J165" s="20">
        <f t="array" ref="J165">IFERROR(IFERROR(VLOOKUP(Table3[[#This Row],[TS_ID]],J_A_visits_timeSheetEntries!$A:$H,COLUMN(J_A_visits_timeSheetEntries!E:E),0),"")/3600,"")</f>
        <v/>
      </c>
      <c r="K165" s="37">
        <f t="array" ref="K165">IFERROR(VLOOKUP(Table3[[#This Row],[TS_ID]],J_A_visits_timeSheetEntries!$A:$H,COLUMN(J_A_visits_timeSheetEntries!$F:$F),FALSE),"")</f>
        <v/>
      </c>
      <c r="L165" s="37">
        <f>IFERROR(Table3[[#This Row],[DURATION]]*Table3[[#This Row],[LABOR_RATE]],"")</f>
        <v/>
      </c>
      <c r="M165" s="30">
        <f t="array" ref="M165">IFERROR(VLOOKUP(Table3[[#This Row],[TS_ID]],J_A_visits_timeSheetEntries!$A:$H,COLUMN(J_A_visits_timeSheetEntries!H:H),0),"")</f>
        <v/>
      </c>
    </row>
    <row r="166">
      <c r="A166" s="30">
        <f>IF(J_A_visits_timeSheetEntries!A166="","",J_A_visits_timeSheetEntries!A166)</f>
        <v/>
      </c>
      <c r="B166" s="30">
        <f t="array" ref="B166">IFERROR(VLOOKUP(Table3[[#This Row],[TS_ID]],J_A_visits_timeSheetEntries!A:I,COLUMN(J_A_visits_timeSheetEntries!I:I),0),"")</f>
        <v/>
      </c>
      <c r="C166" s="30">
        <f t="array" ref="C166">IFERROR(VLOOKUP(Table3[[#This Row],[VISIT_ID]],J_A_visits!$A:$O,COLUMN(J_A_visits!B:B),0),"")</f>
        <v/>
      </c>
      <c r="D166" s="30">
        <f t="array" ref="D166">IFERROR(VLOOKUP(Table3[[#This Row],[VISIT_ID]],J_A_visits!$A:$O,COLUMN(J_A_visits!C:C),0),"")</f>
        <v/>
      </c>
      <c r="E166" s="30">
        <f t="array" ref="E166">IFERROR(VLOOKUP(Table3[[#This Row],[VISIT_ID]],J_A_visits!$A:$O,COLUMN(J_A_visits!D:D),0),"")</f>
        <v/>
      </c>
      <c r="F166" s="6">
        <f t="array" ref="F166">IFERROR(DATEVALUE(LEFT(VLOOKUP(Table3[[#This Row],[VISIT_ID]],J_A_visits!A:O,COLUMN(J_A_visits!E:E),0),10)),"")</f>
        <v/>
      </c>
      <c r="G166" s="30">
        <f t="array" ref="G166">IFERROR(VLOOKUP(Table3[[#This Row],[TS_ID]],J_A_visits_timeSheetEntries!A:H,COLUMN(J_A_visits_timeSheetEntries!B:B),0),"")</f>
        <v/>
      </c>
      <c r="H166" s="38">
        <f t="array" ref="H166">IFERROR(TIMEVALUE(MID(VLOOKUP(Table3[[#This Row],[TS_ID]],J_A_visits_timeSheetEntries!$A:$H,COLUMN(J_A_visits_timeSheetEntries!C:C),0),12,8))-(7/24),"")</f>
        <v/>
      </c>
      <c r="I166" s="38">
        <f t="array" ref="I166">IFERROR(
    MOD(TIMEVALUE(MID(VLOOKUP(Table3[[#This Row],[TS_ID]],J_A_visits_timeSheetEntries!$A:$H,COLUMN(J_A_visits_timeSheetEntries!D:D),0),12,8)) - (7/24), 1),
"")</f>
        <v/>
      </c>
      <c r="J166" s="20">
        <f t="array" ref="J166">IFERROR(IFERROR(VLOOKUP(Table3[[#This Row],[TS_ID]],J_A_visits_timeSheetEntries!$A:$H,COLUMN(J_A_visits_timeSheetEntries!E:E),0),"")/3600,"")</f>
        <v/>
      </c>
      <c r="K166" s="37">
        <f t="array" ref="K166">IFERROR(VLOOKUP(Table3[[#This Row],[TS_ID]],J_A_visits_timeSheetEntries!$A:$H,COLUMN(J_A_visits_timeSheetEntries!$F:$F),FALSE),"")</f>
        <v/>
      </c>
      <c r="L166" s="37">
        <f>IFERROR(Table3[[#This Row],[DURATION]]*Table3[[#This Row],[LABOR_RATE]],"")</f>
        <v/>
      </c>
      <c r="M166" s="30">
        <f t="array" ref="M166">IFERROR(VLOOKUP(Table3[[#This Row],[TS_ID]],J_A_visits_timeSheetEntries!$A:$H,COLUMN(J_A_visits_timeSheetEntries!H:H),0),"")</f>
        <v/>
      </c>
    </row>
    <row r="167">
      <c r="A167" s="30">
        <f>IF(J_A_visits_timeSheetEntries!A167="","",J_A_visits_timeSheetEntries!A167)</f>
        <v/>
      </c>
      <c r="B167" s="30">
        <f t="array" ref="B167">IFERROR(VLOOKUP(Table3[[#This Row],[TS_ID]],J_A_visits_timeSheetEntries!A:I,COLUMN(J_A_visits_timeSheetEntries!I:I),0),"")</f>
        <v/>
      </c>
      <c r="C167" s="30">
        <f t="array" ref="C167">IFERROR(VLOOKUP(Table3[[#This Row],[VISIT_ID]],J_A_visits!$A:$O,COLUMN(J_A_visits!B:B),0),"")</f>
        <v/>
      </c>
      <c r="D167" s="30">
        <f t="array" ref="D167">IFERROR(VLOOKUP(Table3[[#This Row],[VISIT_ID]],J_A_visits!$A:$O,COLUMN(J_A_visits!C:C),0),"")</f>
        <v/>
      </c>
      <c r="E167" s="30">
        <f t="array" ref="E167">IFERROR(VLOOKUP(Table3[[#This Row],[VISIT_ID]],J_A_visits!$A:$O,COLUMN(J_A_visits!D:D),0),"")</f>
        <v/>
      </c>
      <c r="F167" s="6">
        <f t="array" ref="F167">IFERROR(DATEVALUE(LEFT(VLOOKUP(Table3[[#This Row],[VISIT_ID]],J_A_visits!A:O,COLUMN(J_A_visits!E:E),0),10)),"")</f>
        <v/>
      </c>
      <c r="G167" s="30">
        <f t="array" ref="G167">IFERROR(VLOOKUP(Table3[[#This Row],[TS_ID]],J_A_visits_timeSheetEntries!A:H,COLUMN(J_A_visits_timeSheetEntries!B:B),0),"")</f>
        <v/>
      </c>
      <c r="H167" s="38">
        <f t="array" ref="H167">IFERROR(TIMEVALUE(MID(VLOOKUP(Table3[[#This Row],[TS_ID]],J_A_visits_timeSheetEntries!$A:$H,COLUMN(J_A_visits_timeSheetEntries!C:C),0),12,8))-(7/24),"")</f>
        <v/>
      </c>
      <c r="I167" s="38">
        <f t="array" ref="I167">IFERROR(
    MOD(TIMEVALUE(MID(VLOOKUP(Table3[[#This Row],[TS_ID]],J_A_visits_timeSheetEntries!$A:$H,COLUMN(J_A_visits_timeSheetEntries!D:D),0),12,8)) - (7/24), 1),
"")</f>
        <v/>
      </c>
      <c r="J167" s="20">
        <f t="array" ref="J167">IFERROR(IFERROR(VLOOKUP(Table3[[#This Row],[TS_ID]],J_A_visits_timeSheetEntries!$A:$H,COLUMN(J_A_visits_timeSheetEntries!E:E),0),"")/3600,"")</f>
        <v/>
      </c>
      <c r="K167" s="37">
        <f t="array" ref="K167">IFERROR(VLOOKUP(Table3[[#This Row],[TS_ID]],J_A_visits_timeSheetEntries!$A:$H,COLUMN(J_A_visits_timeSheetEntries!$F:$F),FALSE),"")</f>
        <v/>
      </c>
      <c r="L167" s="37">
        <f>IFERROR(Table3[[#This Row],[DURATION]]*Table3[[#This Row],[LABOR_RATE]],"")</f>
        <v/>
      </c>
      <c r="M167" s="30">
        <f t="array" ref="M167">IFERROR(VLOOKUP(Table3[[#This Row],[TS_ID]],J_A_visits_timeSheetEntries!$A:$H,COLUMN(J_A_visits_timeSheetEntries!H:H),0),"")</f>
        <v/>
      </c>
    </row>
    <row r="168">
      <c r="A168" s="30">
        <f>IF(J_A_visits_timeSheetEntries!A168="","",J_A_visits_timeSheetEntries!A168)</f>
        <v/>
      </c>
      <c r="B168" s="30">
        <f t="array" ref="B168">IFERROR(VLOOKUP(Table3[[#This Row],[TS_ID]],J_A_visits_timeSheetEntries!A:I,COLUMN(J_A_visits_timeSheetEntries!I:I),0),"")</f>
        <v/>
      </c>
      <c r="C168" s="30">
        <f t="array" ref="C168">IFERROR(VLOOKUP(Table3[[#This Row],[VISIT_ID]],J_A_visits!$A:$O,COLUMN(J_A_visits!B:B),0),"")</f>
        <v/>
      </c>
      <c r="D168" s="30">
        <f t="array" ref="D168">IFERROR(VLOOKUP(Table3[[#This Row],[VISIT_ID]],J_A_visits!$A:$O,COLUMN(J_A_visits!C:C),0),"")</f>
        <v/>
      </c>
      <c r="E168" s="30">
        <f t="array" ref="E168">IFERROR(VLOOKUP(Table3[[#This Row],[VISIT_ID]],J_A_visits!$A:$O,COLUMN(J_A_visits!D:D),0),"")</f>
        <v/>
      </c>
      <c r="F168" s="6">
        <f t="array" ref="F168">IFERROR(DATEVALUE(LEFT(VLOOKUP(Table3[[#This Row],[VISIT_ID]],J_A_visits!A:O,COLUMN(J_A_visits!E:E),0),10)),"")</f>
        <v/>
      </c>
      <c r="G168" s="30">
        <f t="array" ref="G168">IFERROR(VLOOKUP(Table3[[#This Row],[TS_ID]],J_A_visits_timeSheetEntries!A:H,COLUMN(J_A_visits_timeSheetEntries!B:B),0),"")</f>
        <v/>
      </c>
      <c r="H168" s="38">
        <f t="array" ref="H168">IFERROR(TIMEVALUE(MID(VLOOKUP(Table3[[#This Row],[TS_ID]],J_A_visits_timeSheetEntries!$A:$H,COLUMN(J_A_visits_timeSheetEntries!C:C),0),12,8))-(7/24),"")</f>
        <v/>
      </c>
      <c r="I168" s="38">
        <f t="array" ref="I168">IFERROR(
    MOD(TIMEVALUE(MID(VLOOKUP(Table3[[#This Row],[TS_ID]],J_A_visits_timeSheetEntries!$A:$H,COLUMN(J_A_visits_timeSheetEntries!D:D),0),12,8)) - (7/24), 1),
"")</f>
        <v/>
      </c>
      <c r="J168" s="20">
        <f t="array" ref="J168">IFERROR(IFERROR(VLOOKUP(Table3[[#This Row],[TS_ID]],J_A_visits_timeSheetEntries!$A:$H,COLUMN(J_A_visits_timeSheetEntries!E:E),0),"")/3600,"")</f>
        <v/>
      </c>
      <c r="K168" s="37">
        <f t="array" ref="K168">IFERROR(VLOOKUP(Table3[[#This Row],[TS_ID]],J_A_visits_timeSheetEntries!$A:$H,COLUMN(J_A_visits_timeSheetEntries!$F:$F),FALSE),"")</f>
        <v/>
      </c>
      <c r="L168" s="37">
        <f>IFERROR(Table3[[#This Row],[DURATION]]*Table3[[#This Row],[LABOR_RATE]],"")</f>
        <v/>
      </c>
      <c r="M168" s="30">
        <f t="array" ref="M168">IFERROR(VLOOKUP(Table3[[#This Row],[TS_ID]],J_A_visits_timeSheetEntries!$A:$H,COLUMN(J_A_visits_timeSheetEntries!H:H),0),"")</f>
        <v/>
      </c>
    </row>
    <row r="169">
      <c r="A169" s="30">
        <f>IF(J_A_visits_timeSheetEntries!A169="","",J_A_visits_timeSheetEntries!A169)</f>
        <v/>
      </c>
      <c r="B169" s="30">
        <f t="array" ref="B169">IFERROR(VLOOKUP(Table3[[#This Row],[TS_ID]],J_A_visits_timeSheetEntries!A:I,COLUMN(J_A_visits_timeSheetEntries!I:I),0),"")</f>
        <v/>
      </c>
      <c r="C169" s="30">
        <f t="array" ref="C169">IFERROR(VLOOKUP(Table3[[#This Row],[VISIT_ID]],J_A_visits!$A:$O,COLUMN(J_A_visits!B:B),0),"")</f>
        <v/>
      </c>
      <c r="D169" s="30">
        <f t="array" ref="D169">IFERROR(VLOOKUP(Table3[[#This Row],[VISIT_ID]],J_A_visits!$A:$O,COLUMN(J_A_visits!C:C),0),"")</f>
        <v/>
      </c>
      <c r="E169" s="30">
        <f t="array" ref="E169">IFERROR(VLOOKUP(Table3[[#This Row],[VISIT_ID]],J_A_visits!$A:$O,COLUMN(J_A_visits!D:D),0),"")</f>
        <v/>
      </c>
      <c r="F169" s="6">
        <f t="array" ref="F169">IFERROR(DATEVALUE(LEFT(VLOOKUP(Table3[[#This Row],[VISIT_ID]],J_A_visits!A:O,COLUMN(J_A_visits!E:E),0),10)),"")</f>
        <v/>
      </c>
      <c r="G169" s="30">
        <f t="array" ref="G169">IFERROR(VLOOKUP(Table3[[#This Row],[TS_ID]],J_A_visits_timeSheetEntries!A:H,COLUMN(J_A_visits_timeSheetEntries!B:B),0),"")</f>
        <v/>
      </c>
      <c r="H169" s="38">
        <f t="array" ref="H169">IFERROR(TIMEVALUE(MID(VLOOKUP(Table3[[#This Row],[TS_ID]],J_A_visits_timeSheetEntries!$A:$H,COLUMN(J_A_visits_timeSheetEntries!C:C),0),12,8))-(7/24),"")</f>
        <v/>
      </c>
      <c r="I169" s="38">
        <f t="array" ref="I169">IFERROR(
    MOD(TIMEVALUE(MID(VLOOKUP(Table3[[#This Row],[TS_ID]],J_A_visits_timeSheetEntries!$A:$H,COLUMN(J_A_visits_timeSheetEntries!D:D),0),12,8)) - (7/24), 1),
"")</f>
        <v/>
      </c>
      <c r="J169" s="20">
        <f t="array" ref="J169">IFERROR(IFERROR(VLOOKUP(Table3[[#This Row],[TS_ID]],J_A_visits_timeSheetEntries!$A:$H,COLUMN(J_A_visits_timeSheetEntries!E:E),0),"")/3600,"")</f>
        <v/>
      </c>
      <c r="K169" s="37">
        <f t="array" ref="K169">IFERROR(VLOOKUP(Table3[[#This Row],[TS_ID]],J_A_visits_timeSheetEntries!$A:$H,COLUMN(J_A_visits_timeSheetEntries!$F:$F),FALSE),"")</f>
        <v/>
      </c>
      <c r="L169" s="37">
        <f>IFERROR(Table3[[#This Row],[DURATION]]*Table3[[#This Row],[LABOR_RATE]],"")</f>
        <v/>
      </c>
      <c r="M169" s="30">
        <f t="array" ref="M169">IFERROR(VLOOKUP(Table3[[#This Row],[TS_ID]],J_A_visits_timeSheetEntries!$A:$H,COLUMN(J_A_visits_timeSheetEntries!H:H),0),"")</f>
        <v/>
      </c>
    </row>
    <row r="170">
      <c r="A170" s="30">
        <f>IF(J_A_visits_timeSheetEntries!A170="","",J_A_visits_timeSheetEntries!A170)</f>
        <v/>
      </c>
      <c r="B170" s="30">
        <f t="array" ref="B170">IFERROR(VLOOKUP(Table3[[#This Row],[TS_ID]],J_A_visits_timeSheetEntries!A:I,COLUMN(J_A_visits_timeSheetEntries!I:I),0),"")</f>
        <v/>
      </c>
      <c r="C170" s="30">
        <f t="array" ref="C170">IFERROR(VLOOKUP(Table3[[#This Row],[VISIT_ID]],J_A_visits!$A:$O,COLUMN(J_A_visits!B:B),0),"")</f>
        <v/>
      </c>
      <c r="D170" s="30">
        <f t="array" ref="D170">IFERROR(VLOOKUP(Table3[[#This Row],[VISIT_ID]],J_A_visits!$A:$O,COLUMN(J_A_visits!C:C),0),"")</f>
        <v/>
      </c>
      <c r="E170" s="30">
        <f t="array" ref="E170">IFERROR(VLOOKUP(Table3[[#This Row],[VISIT_ID]],J_A_visits!$A:$O,COLUMN(J_A_visits!D:D),0),"")</f>
        <v/>
      </c>
      <c r="F170" s="6">
        <f t="array" ref="F170">IFERROR(DATEVALUE(LEFT(VLOOKUP(Table3[[#This Row],[VISIT_ID]],J_A_visits!A:O,COLUMN(J_A_visits!E:E),0),10)),"")</f>
        <v/>
      </c>
      <c r="G170" s="30">
        <f t="array" ref="G170">IFERROR(VLOOKUP(Table3[[#This Row],[TS_ID]],J_A_visits_timeSheetEntries!A:H,COLUMN(J_A_visits_timeSheetEntries!B:B),0),"")</f>
        <v/>
      </c>
      <c r="H170" s="38">
        <f t="array" ref="H170">IFERROR(TIMEVALUE(MID(VLOOKUP(Table3[[#This Row],[TS_ID]],J_A_visits_timeSheetEntries!$A:$H,COLUMN(J_A_visits_timeSheetEntries!C:C),0),12,8))-(7/24),"")</f>
        <v/>
      </c>
      <c r="I170" s="38">
        <f t="array" ref="I170">IFERROR(
    MOD(TIMEVALUE(MID(VLOOKUP(Table3[[#This Row],[TS_ID]],J_A_visits_timeSheetEntries!$A:$H,COLUMN(J_A_visits_timeSheetEntries!D:D),0),12,8)) - (7/24), 1),
"")</f>
        <v/>
      </c>
      <c r="J170" s="20">
        <f t="array" ref="J170">IFERROR(IFERROR(VLOOKUP(Table3[[#This Row],[TS_ID]],J_A_visits_timeSheetEntries!$A:$H,COLUMN(J_A_visits_timeSheetEntries!E:E),0),"")/3600,"")</f>
        <v/>
      </c>
      <c r="K170" s="37">
        <f t="array" ref="K170">IFERROR(VLOOKUP(Table3[[#This Row],[TS_ID]],J_A_visits_timeSheetEntries!$A:$H,COLUMN(J_A_visits_timeSheetEntries!$F:$F),FALSE),"")</f>
        <v/>
      </c>
      <c r="L170" s="37">
        <f>IFERROR(Table3[[#This Row],[DURATION]]*Table3[[#This Row],[LABOR_RATE]],"")</f>
        <v/>
      </c>
      <c r="M170" s="30">
        <f t="array" ref="M170">IFERROR(VLOOKUP(Table3[[#This Row],[TS_ID]],J_A_visits_timeSheetEntries!$A:$H,COLUMN(J_A_visits_timeSheetEntries!H:H),0),"")</f>
        <v/>
      </c>
    </row>
    <row r="171">
      <c r="A171" s="30">
        <f>IF(J_A_visits_timeSheetEntries!A171="","",J_A_visits_timeSheetEntries!A171)</f>
        <v/>
      </c>
      <c r="B171" s="30">
        <f t="array" ref="B171">IFERROR(VLOOKUP(Table3[[#This Row],[TS_ID]],J_A_visits_timeSheetEntries!A:I,COLUMN(J_A_visits_timeSheetEntries!I:I),0),"")</f>
        <v/>
      </c>
      <c r="C171" s="30">
        <f t="array" ref="C171">IFERROR(VLOOKUP(Table3[[#This Row],[VISIT_ID]],J_A_visits!$A:$O,COLUMN(J_A_visits!B:B),0),"")</f>
        <v/>
      </c>
      <c r="D171" s="30">
        <f t="array" ref="D171">IFERROR(VLOOKUP(Table3[[#This Row],[VISIT_ID]],J_A_visits!$A:$O,COLUMN(J_A_visits!C:C),0),"")</f>
        <v/>
      </c>
      <c r="E171" s="30">
        <f t="array" ref="E171">IFERROR(VLOOKUP(Table3[[#This Row],[VISIT_ID]],J_A_visits!$A:$O,COLUMN(J_A_visits!D:D),0),"")</f>
        <v/>
      </c>
      <c r="F171" s="6">
        <f t="array" ref="F171">IFERROR(DATEVALUE(LEFT(VLOOKUP(Table3[[#This Row],[VISIT_ID]],J_A_visits!A:O,COLUMN(J_A_visits!E:E),0),10)),"")</f>
        <v/>
      </c>
      <c r="G171" s="30">
        <f t="array" ref="G171">IFERROR(VLOOKUP(Table3[[#This Row],[TS_ID]],J_A_visits_timeSheetEntries!A:H,COLUMN(J_A_visits_timeSheetEntries!B:B),0),"")</f>
        <v/>
      </c>
      <c r="H171" s="38">
        <f t="array" ref="H171">IFERROR(TIMEVALUE(MID(VLOOKUP(Table3[[#This Row],[TS_ID]],J_A_visits_timeSheetEntries!$A:$H,COLUMN(J_A_visits_timeSheetEntries!C:C),0),12,8))-(7/24),"")</f>
        <v/>
      </c>
      <c r="I171" s="38">
        <f t="array" ref="I171">IFERROR(
    MOD(TIMEVALUE(MID(VLOOKUP(Table3[[#This Row],[TS_ID]],J_A_visits_timeSheetEntries!$A:$H,COLUMN(J_A_visits_timeSheetEntries!D:D),0),12,8)) - (7/24), 1),
"")</f>
        <v/>
      </c>
      <c r="J171" s="20">
        <f t="array" ref="J171">IFERROR(IFERROR(VLOOKUP(Table3[[#This Row],[TS_ID]],J_A_visits_timeSheetEntries!$A:$H,COLUMN(J_A_visits_timeSheetEntries!E:E),0),"")/3600,"")</f>
        <v/>
      </c>
      <c r="K171" s="37">
        <f t="array" ref="K171">IFERROR(VLOOKUP(Table3[[#This Row],[TS_ID]],J_A_visits_timeSheetEntries!$A:$H,COLUMN(J_A_visits_timeSheetEntries!$F:$F),FALSE),"")</f>
        <v/>
      </c>
      <c r="L171" s="37">
        <f>IFERROR(Table3[[#This Row],[DURATION]]*Table3[[#This Row],[LABOR_RATE]],"")</f>
        <v/>
      </c>
      <c r="M171" s="30">
        <f t="array" ref="M171">IFERROR(VLOOKUP(Table3[[#This Row],[TS_ID]],J_A_visits_timeSheetEntries!$A:$H,COLUMN(J_A_visits_timeSheetEntries!H:H),0),"")</f>
        <v/>
      </c>
    </row>
    <row r="172">
      <c r="A172" s="30">
        <f>IF(J_A_visits_timeSheetEntries!A172="","",J_A_visits_timeSheetEntries!A172)</f>
        <v/>
      </c>
      <c r="B172" s="30">
        <f t="array" ref="B172">IFERROR(VLOOKUP(Table3[[#This Row],[TS_ID]],J_A_visits_timeSheetEntries!A:I,COLUMN(J_A_visits_timeSheetEntries!I:I),0),"")</f>
        <v/>
      </c>
      <c r="C172" s="30">
        <f t="array" ref="C172">IFERROR(VLOOKUP(Table3[[#This Row],[VISIT_ID]],J_A_visits!$A:$O,COLUMN(J_A_visits!B:B),0),"")</f>
        <v/>
      </c>
      <c r="D172" s="30">
        <f t="array" ref="D172">IFERROR(VLOOKUP(Table3[[#This Row],[VISIT_ID]],J_A_visits!$A:$O,COLUMN(J_A_visits!C:C),0),"")</f>
        <v/>
      </c>
      <c r="E172" s="30">
        <f t="array" ref="E172">IFERROR(VLOOKUP(Table3[[#This Row],[VISIT_ID]],J_A_visits!$A:$O,COLUMN(J_A_visits!D:D),0),"")</f>
        <v/>
      </c>
      <c r="F172" s="6">
        <f t="array" ref="F172">IFERROR(DATEVALUE(LEFT(VLOOKUP(Table3[[#This Row],[VISIT_ID]],J_A_visits!A:O,COLUMN(J_A_visits!E:E),0),10)),"")</f>
        <v/>
      </c>
      <c r="G172" s="30">
        <f t="array" ref="G172">IFERROR(VLOOKUP(Table3[[#This Row],[TS_ID]],J_A_visits_timeSheetEntries!A:H,COLUMN(J_A_visits_timeSheetEntries!B:B),0),"")</f>
        <v/>
      </c>
      <c r="H172" s="38">
        <f t="array" ref="H172">IFERROR(TIMEVALUE(MID(VLOOKUP(Table3[[#This Row],[TS_ID]],J_A_visits_timeSheetEntries!$A:$H,COLUMN(J_A_visits_timeSheetEntries!C:C),0),12,8))-(7/24),"")</f>
        <v/>
      </c>
      <c r="I172" s="38">
        <f t="array" ref="I172">IFERROR(
    MOD(TIMEVALUE(MID(VLOOKUP(Table3[[#This Row],[TS_ID]],J_A_visits_timeSheetEntries!$A:$H,COLUMN(J_A_visits_timeSheetEntries!D:D),0),12,8)) - (7/24), 1),
"")</f>
        <v/>
      </c>
      <c r="J172" s="20">
        <f t="array" ref="J172">IFERROR(IFERROR(VLOOKUP(Table3[[#This Row],[TS_ID]],J_A_visits_timeSheetEntries!$A:$H,COLUMN(J_A_visits_timeSheetEntries!E:E),0),"")/3600,"")</f>
        <v/>
      </c>
      <c r="K172" s="37">
        <f t="array" ref="K172">IFERROR(VLOOKUP(Table3[[#This Row],[TS_ID]],J_A_visits_timeSheetEntries!$A:$H,COLUMN(J_A_visits_timeSheetEntries!$F:$F),FALSE),"")</f>
        <v/>
      </c>
      <c r="L172" s="37">
        <f>IFERROR(Table3[[#This Row],[DURATION]]*Table3[[#This Row],[LABOR_RATE]],"")</f>
        <v/>
      </c>
      <c r="M172" s="30">
        <f t="array" ref="M172">IFERROR(VLOOKUP(Table3[[#This Row],[TS_ID]],J_A_visits_timeSheetEntries!$A:$H,COLUMN(J_A_visits_timeSheetEntries!H:H),0),"")</f>
        <v/>
      </c>
    </row>
    <row r="173">
      <c r="A173" s="30">
        <f>IF(J_A_visits_timeSheetEntries!A173="","",J_A_visits_timeSheetEntries!A173)</f>
        <v/>
      </c>
      <c r="B173" s="30">
        <f t="array" ref="B173">IFERROR(VLOOKUP(Table3[[#This Row],[TS_ID]],J_A_visits_timeSheetEntries!A:I,COLUMN(J_A_visits_timeSheetEntries!I:I),0),"")</f>
        <v/>
      </c>
      <c r="C173" s="30">
        <f t="array" ref="C173">IFERROR(VLOOKUP(Table3[[#This Row],[VISIT_ID]],J_A_visits!$A:$O,COLUMN(J_A_visits!B:B),0),"")</f>
        <v/>
      </c>
      <c r="D173" s="30">
        <f t="array" ref="D173">IFERROR(VLOOKUP(Table3[[#This Row],[VISIT_ID]],J_A_visits!$A:$O,COLUMN(J_A_visits!C:C),0),"")</f>
        <v/>
      </c>
      <c r="E173" s="30">
        <f t="array" ref="E173">IFERROR(VLOOKUP(Table3[[#This Row],[VISIT_ID]],J_A_visits!$A:$O,COLUMN(J_A_visits!D:D),0),"")</f>
        <v/>
      </c>
      <c r="F173" s="6">
        <f t="array" ref="F173">IFERROR(DATEVALUE(LEFT(VLOOKUP(Table3[[#This Row],[VISIT_ID]],J_A_visits!A:O,COLUMN(J_A_visits!E:E),0),10)),"")</f>
        <v/>
      </c>
      <c r="G173" s="30">
        <f t="array" ref="G173">IFERROR(VLOOKUP(Table3[[#This Row],[TS_ID]],J_A_visits_timeSheetEntries!A:H,COLUMN(J_A_visits_timeSheetEntries!B:B),0),"")</f>
        <v/>
      </c>
      <c r="H173" s="38">
        <f t="array" ref="H173">IFERROR(TIMEVALUE(MID(VLOOKUP(Table3[[#This Row],[TS_ID]],J_A_visits_timeSheetEntries!$A:$H,COLUMN(J_A_visits_timeSheetEntries!C:C),0),12,8))-(7/24),"")</f>
        <v/>
      </c>
      <c r="I173" s="38">
        <f t="array" ref="I173">IFERROR(
    MOD(TIMEVALUE(MID(VLOOKUP(Table3[[#This Row],[TS_ID]],J_A_visits_timeSheetEntries!$A:$H,COLUMN(J_A_visits_timeSheetEntries!D:D),0),12,8)) - (7/24), 1),
"")</f>
        <v/>
      </c>
      <c r="J173" s="20">
        <f t="array" ref="J173">IFERROR(IFERROR(VLOOKUP(Table3[[#This Row],[TS_ID]],J_A_visits_timeSheetEntries!$A:$H,COLUMN(J_A_visits_timeSheetEntries!E:E),0),"")/3600,"")</f>
        <v/>
      </c>
      <c r="K173" s="37">
        <f t="array" ref="K173">IFERROR(VLOOKUP(Table3[[#This Row],[TS_ID]],J_A_visits_timeSheetEntries!$A:$H,COLUMN(J_A_visits_timeSheetEntries!$F:$F),FALSE),"")</f>
        <v/>
      </c>
      <c r="L173" s="37">
        <f>IFERROR(Table3[[#This Row],[DURATION]]*Table3[[#This Row],[LABOR_RATE]],"")</f>
        <v/>
      </c>
      <c r="M173" s="30">
        <f t="array" ref="M173">IFERROR(VLOOKUP(Table3[[#This Row],[TS_ID]],J_A_visits_timeSheetEntries!$A:$H,COLUMN(J_A_visits_timeSheetEntries!H:H),0),"")</f>
        <v/>
      </c>
    </row>
    <row r="174">
      <c r="A174" s="30">
        <f>IF(J_A_visits_timeSheetEntries!A174="","",J_A_visits_timeSheetEntries!A174)</f>
        <v/>
      </c>
      <c r="B174" s="30">
        <f t="array" ref="B174">IFERROR(VLOOKUP(Table3[[#This Row],[TS_ID]],J_A_visits_timeSheetEntries!A:I,COLUMN(J_A_visits_timeSheetEntries!I:I),0),"")</f>
        <v/>
      </c>
      <c r="C174" s="30">
        <f t="array" ref="C174">IFERROR(VLOOKUP(Table3[[#This Row],[VISIT_ID]],J_A_visits!$A:$O,COLUMN(J_A_visits!B:B),0),"")</f>
        <v/>
      </c>
      <c r="D174" s="30">
        <f t="array" ref="D174">IFERROR(VLOOKUP(Table3[[#This Row],[VISIT_ID]],J_A_visits!$A:$O,COLUMN(J_A_visits!C:C),0),"")</f>
        <v/>
      </c>
      <c r="E174" s="30">
        <f t="array" ref="E174">IFERROR(VLOOKUP(Table3[[#This Row],[VISIT_ID]],J_A_visits!$A:$O,COLUMN(J_A_visits!D:D),0),"")</f>
        <v/>
      </c>
      <c r="F174" s="6">
        <f t="array" ref="F174">IFERROR(DATEVALUE(LEFT(VLOOKUP(Table3[[#This Row],[VISIT_ID]],J_A_visits!A:O,COLUMN(J_A_visits!E:E),0),10)),"")</f>
        <v/>
      </c>
      <c r="G174" s="30">
        <f t="array" ref="G174">IFERROR(VLOOKUP(Table3[[#This Row],[TS_ID]],J_A_visits_timeSheetEntries!A:H,COLUMN(J_A_visits_timeSheetEntries!B:B),0),"")</f>
        <v/>
      </c>
      <c r="H174" s="38">
        <f t="array" ref="H174">IFERROR(TIMEVALUE(MID(VLOOKUP(Table3[[#This Row],[TS_ID]],J_A_visits_timeSheetEntries!$A:$H,COLUMN(J_A_visits_timeSheetEntries!C:C),0),12,8))-(7/24),"")</f>
        <v/>
      </c>
      <c r="I174" s="38">
        <f t="array" ref="I174">IFERROR(
    MOD(TIMEVALUE(MID(VLOOKUP(Table3[[#This Row],[TS_ID]],J_A_visits_timeSheetEntries!$A:$H,COLUMN(J_A_visits_timeSheetEntries!D:D),0),12,8)) - (7/24), 1),
"")</f>
        <v/>
      </c>
      <c r="J174" s="20">
        <f t="array" ref="J174">IFERROR(IFERROR(VLOOKUP(Table3[[#This Row],[TS_ID]],J_A_visits_timeSheetEntries!$A:$H,COLUMN(J_A_visits_timeSheetEntries!E:E),0),"")/3600,"")</f>
        <v/>
      </c>
      <c r="K174" s="37">
        <f t="array" ref="K174">IFERROR(VLOOKUP(Table3[[#This Row],[TS_ID]],J_A_visits_timeSheetEntries!$A:$H,COLUMN(J_A_visits_timeSheetEntries!$F:$F),FALSE),"")</f>
        <v/>
      </c>
      <c r="L174" s="37">
        <f>IFERROR(Table3[[#This Row],[DURATION]]*Table3[[#This Row],[LABOR_RATE]],"")</f>
        <v/>
      </c>
      <c r="M174" s="30">
        <f t="array" ref="M174">IFERROR(VLOOKUP(Table3[[#This Row],[TS_ID]],J_A_visits_timeSheetEntries!$A:$H,COLUMN(J_A_visits_timeSheetEntries!H:H),0),"")</f>
        <v/>
      </c>
    </row>
    <row r="175">
      <c r="A175" s="30">
        <f>IF(J_A_visits_timeSheetEntries!A175="","",J_A_visits_timeSheetEntries!A175)</f>
        <v/>
      </c>
      <c r="B175" s="30">
        <f t="array" ref="B175">IFERROR(VLOOKUP(Table3[[#This Row],[TS_ID]],J_A_visits_timeSheetEntries!A:I,COLUMN(J_A_visits_timeSheetEntries!I:I),0),"")</f>
        <v/>
      </c>
      <c r="C175" s="30">
        <f t="array" ref="C175">IFERROR(VLOOKUP(Table3[[#This Row],[VISIT_ID]],J_A_visits!$A:$O,COLUMN(J_A_visits!B:B),0),"")</f>
        <v/>
      </c>
      <c r="D175" s="30">
        <f t="array" ref="D175">IFERROR(VLOOKUP(Table3[[#This Row],[VISIT_ID]],J_A_visits!$A:$O,COLUMN(J_A_visits!C:C),0),"")</f>
        <v/>
      </c>
      <c r="E175" s="30">
        <f t="array" ref="E175">IFERROR(VLOOKUP(Table3[[#This Row],[VISIT_ID]],J_A_visits!$A:$O,COLUMN(J_A_visits!D:D),0),"")</f>
        <v/>
      </c>
      <c r="F175" s="6">
        <f t="array" ref="F175">IFERROR(DATEVALUE(LEFT(VLOOKUP(Table3[[#This Row],[VISIT_ID]],J_A_visits!A:O,COLUMN(J_A_visits!E:E),0),10)),"")</f>
        <v/>
      </c>
      <c r="G175" s="30">
        <f t="array" ref="G175">IFERROR(VLOOKUP(Table3[[#This Row],[TS_ID]],J_A_visits_timeSheetEntries!A:H,COLUMN(J_A_visits_timeSheetEntries!B:B),0),"")</f>
        <v/>
      </c>
      <c r="H175" s="38">
        <f t="array" ref="H175">IFERROR(TIMEVALUE(MID(VLOOKUP(Table3[[#This Row],[TS_ID]],J_A_visits_timeSheetEntries!$A:$H,COLUMN(J_A_visits_timeSheetEntries!C:C),0),12,8))-(7/24),"")</f>
        <v/>
      </c>
      <c r="I175" s="38">
        <f t="array" ref="I175">IFERROR(
    MOD(TIMEVALUE(MID(VLOOKUP(Table3[[#This Row],[TS_ID]],J_A_visits_timeSheetEntries!$A:$H,COLUMN(J_A_visits_timeSheetEntries!D:D),0),12,8)) - (7/24), 1),
"")</f>
        <v/>
      </c>
      <c r="J175" s="20">
        <f t="array" ref="J175">IFERROR(IFERROR(VLOOKUP(Table3[[#This Row],[TS_ID]],J_A_visits_timeSheetEntries!$A:$H,COLUMN(J_A_visits_timeSheetEntries!E:E),0),"")/3600,"")</f>
        <v/>
      </c>
      <c r="K175" s="37">
        <f t="array" ref="K175">IFERROR(VLOOKUP(Table3[[#This Row],[TS_ID]],J_A_visits_timeSheetEntries!$A:$H,COLUMN(J_A_visits_timeSheetEntries!$F:$F),FALSE),"")</f>
        <v/>
      </c>
      <c r="L175" s="37">
        <f>IFERROR(Table3[[#This Row],[DURATION]]*Table3[[#This Row],[LABOR_RATE]],"")</f>
        <v/>
      </c>
      <c r="M175" s="30">
        <f t="array" ref="M175">IFERROR(VLOOKUP(Table3[[#This Row],[TS_ID]],J_A_visits_timeSheetEntries!$A:$H,COLUMN(J_A_visits_timeSheetEntries!H:H),0),"")</f>
        <v/>
      </c>
    </row>
    <row r="176">
      <c r="A176" s="30">
        <f>IF(J_A_visits_timeSheetEntries!A176="","",J_A_visits_timeSheetEntries!A176)</f>
        <v/>
      </c>
      <c r="B176" s="30">
        <f t="array" ref="B176">IFERROR(VLOOKUP(Table3[[#This Row],[TS_ID]],J_A_visits_timeSheetEntries!A:I,COLUMN(J_A_visits_timeSheetEntries!I:I),0),"")</f>
        <v/>
      </c>
      <c r="C176" s="30">
        <f t="array" ref="C176">IFERROR(VLOOKUP(Table3[[#This Row],[VISIT_ID]],J_A_visits!$A:$O,COLUMN(J_A_visits!B:B),0),"")</f>
        <v/>
      </c>
      <c r="D176" s="30">
        <f t="array" ref="D176">IFERROR(VLOOKUP(Table3[[#This Row],[VISIT_ID]],J_A_visits!$A:$O,COLUMN(J_A_visits!C:C),0),"")</f>
        <v/>
      </c>
      <c r="E176" s="30">
        <f t="array" ref="E176">IFERROR(VLOOKUP(Table3[[#This Row],[VISIT_ID]],J_A_visits!$A:$O,COLUMN(J_A_visits!D:D),0),"")</f>
        <v/>
      </c>
      <c r="F176" s="6">
        <f t="array" ref="F176">IFERROR(DATEVALUE(LEFT(VLOOKUP(Table3[[#This Row],[VISIT_ID]],J_A_visits!A:O,COLUMN(J_A_visits!E:E),0),10)),"")</f>
        <v/>
      </c>
      <c r="G176" s="30">
        <f t="array" ref="G176">IFERROR(VLOOKUP(Table3[[#This Row],[TS_ID]],J_A_visits_timeSheetEntries!A:H,COLUMN(J_A_visits_timeSheetEntries!B:B),0),"")</f>
        <v/>
      </c>
      <c r="H176" s="38">
        <f t="array" ref="H176">IFERROR(TIMEVALUE(MID(VLOOKUP(Table3[[#This Row],[TS_ID]],J_A_visits_timeSheetEntries!$A:$H,COLUMN(J_A_visits_timeSheetEntries!C:C),0),12,8))-(7/24),"")</f>
        <v/>
      </c>
      <c r="I176" s="38">
        <f t="array" ref="I176">IFERROR(
    MOD(TIMEVALUE(MID(VLOOKUP(Table3[[#This Row],[TS_ID]],J_A_visits_timeSheetEntries!$A:$H,COLUMN(J_A_visits_timeSheetEntries!D:D),0),12,8)) - (7/24), 1),
"")</f>
        <v/>
      </c>
      <c r="J176" s="20">
        <f t="array" ref="J176">IFERROR(IFERROR(VLOOKUP(Table3[[#This Row],[TS_ID]],J_A_visits_timeSheetEntries!$A:$H,COLUMN(J_A_visits_timeSheetEntries!E:E),0),"")/3600,"")</f>
        <v/>
      </c>
      <c r="K176" s="37">
        <f t="array" ref="K176">IFERROR(VLOOKUP(Table3[[#This Row],[TS_ID]],J_A_visits_timeSheetEntries!$A:$H,COLUMN(J_A_visits_timeSheetEntries!$F:$F),FALSE),"")</f>
        <v/>
      </c>
      <c r="L176" s="37">
        <f>IFERROR(Table3[[#This Row],[DURATION]]*Table3[[#This Row],[LABOR_RATE]],"")</f>
        <v/>
      </c>
      <c r="M176" s="30">
        <f t="array" ref="M176">IFERROR(VLOOKUP(Table3[[#This Row],[TS_ID]],J_A_visits_timeSheetEntries!$A:$H,COLUMN(J_A_visits_timeSheetEntries!H:H),0),"")</f>
        <v/>
      </c>
    </row>
    <row r="177">
      <c r="A177" s="30">
        <f>IF(J_A_visits_timeSheetEntries!A177="","",J_A_visits_timeSheetEntries!A177)</f>
        <v/>
      </c>
      <c r="B177" s="30">
        <f t="array" ref="B177">IFERROR(VLOOKUP(Table3[[#This Row],[TS_ID]],J_A_visits_timeSheetEntries!A:I,COLUMN(J_A_visits_timeSheetEntries!I:I),0),"")</f>
        <v/>
      </c>
      <c r="C177" s="30">
        <f t="array" ref="C177">IFERROR(VLOOKUP(Table3[[#This Row],[VISIT_ID]],J_A_visits!$A:$O,COLUMN(J_A_visits!B:B),0),"")</f>
        <v/>
      </c>
      <c r="D177" s="30">
        <f t="array" ref="D177">IFERROR(VLOOKUP(Table3[[#This Row],[VISIT_ID]],J_A_visits!$A:$O,COLUMN(J_A_visits!C:C),0),"")</f>
        <v/>
      </c>
      <c r="E177" s="30">
        <f t="array" ref="E177">IFERROR(VLOOKUP(Table3[[#This Row],[VISIT_ID]],J_A_visits!$A:$O,COLUMN(J_A_visits!D:D),0),"")</f>
        <v/>
      </c>
      <c r="F177" s="6">
        <f t="array" ref="F177">IFERROR(DATEVALUE(LEFT(VLOOKUP(Table3[[#This Row],[VISIT_ID]],J_A_visits!A:O,COLUMN(J_A_visits!E:E),0),10)),"")</f>
        <v/>
      </c>
      <c r="G177" s="30">
        <f t="array" ref="G177">IFERROR(VLOOKUP(Table3[[#This Row],[TS_ID]],J_A_visits_timeSheetEntries!A:H,COLUMN(J_A_visits_timeSheetEntries!B:B),0),"")</f>
        <v/>
      </c>
      <c r="H177" s="38">
        <f t="array" ref="H177">IFERROR(TIMEVALUE(MID(VLOOKUP(Table3[[#This Row],[TS_ID]],J_A_visits_timeSheetEntries!$A:$H,COLUMN(J_A_visits_timeSheetEntries!C:C),0),12,8))-(7/24),"")</f>
        <v/>
      </c>
      <c r="I177" s="38">
        <f t="array" ref="I177">IFERROR(
    MOD(TIMEVALUE(MID(VLOOKUP(Table3[[#This Row],[TS_ID]],J_A_visits_timeSheetEntries!$A:$H,COLUMN(J_A_visits_timeSheetEntries!D:D),0),12,8)) - (7/24), 1),
"")</f>
        <v/>
      </c>
      <c r="J177" s="20">
        <f t="array" ref="J177">IFERROR(IFERROR(VLOOKUP(Table3[[#This Row],[TS_ID]],J_A_visits_timeSheetEntries!$A:$H,COLUMN(J_A_visits_timeSheetEntries!E:E),0),"")/3600,"")</f>
        <v/>
      </c>
      <c r="K177" s="37">
        <f t="array" ref="K177">IFERROR(VLOOKUP(Table3[[#This Row],[TS_ID]],J_A_visits_timeSheetEntries!$A:$H,COLUMN(J_A_visits_timeSheetEntries!$F:$F),FALSE),"")</f>
        <v/>
      </c>
      <c r="L177" s="37">
        <f>IFERROR(Table3[[#This Row],[DURATION]]*Table3[[#This Row],[LABOR_RATE]],"")</f>
        <v/>
      </c>
      <c r="M177" s="30">
        <f t="array" ref="M177">IFERROR(VLOOKUP(Table3[[#This Row],[TS_ID]],J_A_visits_timeSheetEntries!$A:$H,COLUMN(J_A_visits_timeSheetEntries!H:H),0),"")</f>
        <v/>
      </c>
    </row>
    <row r="178">
      <c r="A178" s="30">
        <f>IF(J_A_visits_timeSheetEntries!A178="","",J_A_visits_timeSheetEntries!A178)</f>
        <v/>
      </c>
      <c r="B178" s="30">
        <f t="array" ref="B178">IFERROR(VLOOKUP(Table3[[#This Row],[TS_ID]],J_A_visits_timeSheetEntries!A:I,COLUMN(J_A_visits_timeSheetEntries!I:I),0),"")</f>
        <v/>
      </c>
      <c r="C178" s="30">
        <f t="array" ref="C178">IFERROR(VLOOKUP(Table3[[#This Row],[VISIT_ID]],J_A_visits!$A:$O,COLUMN(J_A_visits!B:B),0),"")</f>
        <v/>
      </c>
      <c r="D178" s="30">
        <f t="array" ref="D178">IFERROR(VLOOKUP(Table3[[#This Row],[VISIT_ID]],J_A_visits!$A:$O,COLUMN(J_A_visits!C:C),0),"")</f>
        <v/>
      </c>
      <c r="E178" s="30">
        <f t="array" ref="E178">IFERROR(VLOOKUP(Table3[[#This Row],[VISIT_ID]],J_A_visits!$A:$O,COLUMN(J_A_visits!D:D),0),"")</f>
        <v/>
      </c>
      <c r="F178" s="6">
        <f t="array" ref="F178">IFERROR(DATEVALUE(LEFT(VLOOKUP(Table3[[#This Row],[VISIT_ID]],J_A_visits!A:O,COLUMN(J_A_visits!E:E),0),10)),"")</f>
        <v/>
      </c>
      <c r="G178" s="30">
        <f t="array" ref="G178">IFERROR(VLOOKUP(Table3[[#This Row],[TS_ID]],J_A_visits_timeSheetEntries!A:H,COLUMN(J_A_visits_timeSheetEntries!B:B),0),"")</f>
        <v/>
      </c>
      <c r="H178" s="38">
        <f t="array" ref="H178">IFERROR(TIMEVALUE(MID(VLOOKUP(Table3[[#This Row],[TS_ID]],J_A_visits_timeSheetEntries!$A:$H,COLUMN(J_A_visits_timeSheetEntries!C:C),0),12,8))-(7/24),"")</f>
        <v/>
      </c>
      <c r="I178" s="38">
        <f t="array" ref="I178">IFERROR(
    MOD(TIMEVALUE(MID(VLOOKUP(Table3[[#This Row],[TS_ID]],J_A_visits_timeSheetEntries!$A:$H,COLUMN(J_A_visits_timeSheetEntries!D:D),0),12,8)) - (7/24), 1),
"")</f>
        <v/>
      </c>
      <c r="J178" s="20">
        <f t="array" ref="J178">IFERROR(IFERROR(VLOOKUP(Table3[[#This Row],[TS_ID]],J_A_visits_timeSheetEntries!$A:$H,COLUMN(J_A_visits_timeSheetEntries!E:E),0),"")/3600,"")</f>
        <v/>
      </c>
      <c r="K178" s="37">
        <f t="array" ref="K178">IFERROR(VLOOKUP(Table3[[#This Row],[TS_ID]],J_A_visits_timeSheetEntries!$A:$H,COLUMN(J_A_visits_timeSheetEntries!$F:$F),FALSE),"")</f>
        <v/>
      </c>
      <c r="L178" s="37">
        <f>IFERROR(Table3[[#This Row],[DURATION]]*Table3[[#This Row],[LABOR_RATE]],"")</f>
        <v/>
      </c>
      <c r="M178" s="30">
        <f t="array" ref="M178">IFERROR(VLOOKUP(Table3[[#This Row],[TS_ID]],J_A_visits_timeSheetEntries!$A:$H,COLUMN(J_A_visits_timeSheetEntries!H:H),0),"")</f>
        <v/>
      </c>
    </row>
    <row r="179">
      <c r="A179" s="30">
        <f>IF(J_A_visits_timeSheetEntries!A179="","",J_A_visits_timeSheetEntries!A179)</f>
        <v/>
      </c>
      <c r="B179" s="30">
        <f t="array" ref="B179">IFERROR(VLOOKUP(Table3[[#This Row],[TS_ID]],J_A_visits_timeSheetEntries!A:I,COLUMN(J_A_visits_timeSheetEntries!I:I),0),"")</f>
        <v/>
      </c>
      <c r="C179" s="30">
        <f t="array" ref="C179">IFERROR(VLOOKUP(Table3[[#This Row],[VISIT_ID]],J_A_visits!$A:$O,COLUMN(J_A_visits!B:B),0),"")</f>
        <v/>
      </c>
      <c r="D179" s="30">
        <f t="array" ref="D179">IFERROR(VLOOKUP(Table3[[#This Row],[VISIT_ID]],J_A_visits!$A:$O,COLUMN(J_A_visits!C:C),0),"")</f>
        <v/>
      </c>
      <c r="E179" s="30">
        <f t="array" ref="E179">IFERROR(VLOOKUP(Table3[[#This Row],[VISIT_ID]],J_A_visits!$A:$O,COLUMN(J_A_visits!D:D),0),"")</f>
        <v/>
      </c>
      <c r="F179" s="6">
        <f t="array" ref="F179">IFERROR(DATEVALUE(LEFT(VLOOKUP(Table3[[#This Row],[VISIT_ID]],J_A_visits!A:O,COLUMN(J_A_visits!E:E),0),10)),"")</f>
        <v/>
      </c>
      <c r="G179" s="30">
        <f t="array" ref="G179">IFERROR(VLOOKUP(Table3[[#This Row],[TS_ID]],J_A_visits_timeSheetEntries!A:H,COLUMN(J_A_visits_timeSheetEntries!B:B),0),"")</f>
        <v/>
      </c>
      <c r="H179" s="38">
        <f t="array" ref="H179">IFERROR(TIMEVALUE(MID(VLOOKUP(Table3[[#This Row],[TS_ID]],J_A_visits_timeSheetEntries!$A:$H,COLUMN(J_A_visits_timeSheetEntries!C:C),0),12,8))-(7/24),"")</f>
        <v/>
      </c>
      <c r="I179" s="38">
        <f t="array" ref="I179">IFERROR(
    MOD(TIMEVALUE(MID(VLOOKUP(Table3[[#This Row],[TS_ID]],J_A_visits_timeSheetEntries!$A:$H,COLUMN(J_A_visits_timeSheetEntries!D:D),0),12,8)) - (7/24), 1),
"")</f>
        <v/>
      </c>
      <c r="J179" s="20">
        <f t="array" ref="J179">IFERROR(IFERROR(VLOOKUP(Table3[[#This Row],[TS_ID]],J_A_visits_timeSheetEntries!$A:$H,COLUMN(J_A_visits_timeSheetEntries!E:E),0),"")/3600,"")</f>
        <v/>
      </c>
      <c r="K179" s="37">
        <f t="array" ref="K179">IFERROR(VLOOKUP(Table3[[#This Row],[TS_ID]],J_A_visits_timeSheetEntries!$A:$H,COLUMN(J_A_visits_timeSheetEntries!$F:$F),FALSE),"")</f>
        <v/>
      </c>
      <c r="L179" s="37">
        <f>IFERROR(Table3[[#This Row],[DURATION]]*Table3[[#This Row],[LABOR_RATE]],"")</f>
        <v/>
      </c>
      <c r="M179" s="30">
        <f t="array" ref="M179">IFERROR(VLOOKUP(Table3[[#This Row],[TS_ID]],J_A_visits_timeSheetEntries!$A:$H,COLUMN(J_A_visits_timeSheetEntries!H:H),0),"")</f>
        <v/>
      </c>
    </row>
    <row r="180">
      <c r="A180" s="30">
        <f>IF(J_A_visits_timeSheetEntries!A180="","",J_A_visits_timeSheetEntries!A180)</f>
        <v/>
      </c>
      <c r="B180" s="30">
        <f t="array" ref="B180">IFERROR(VLOOKUP(Table3[[#This Row],[TS_ID]],J_A_visits_timeSheetEntries!A:I,COLUMN(J_A_visits_timeSheetEntries!I:I),0),"")</f>
        <v/>
      </c>
      <c r="C180" s="30">
        <f t="array" ref="C180">IFERROR(VLOOKUP(Table3[[#This Row],[VISIT_ID]],J_A_visits!$A:$O,COLUMN(J_A_visits!B:B),0),"")</f>
        <v/>
      </c>
      <c r="D180" s="30">
        <f t="array" ref="D180">IFERROR(VLOOKUP(Table3[[#This Row],[VISIT_ID]],J_A_visits!$A:$O,COLUMN(J_A_visits!C:C),0),"")</f>
        <v/>
      </c>
      <c r="E180" s="30">
        <f t="array" ref="E180">IFERROR(VLOOKUP(Table3[[#This Row],[VISIT_ID]],J_A_visits!$A:$O,COLUMN(J_A_visits!D:D),0),"")</f>
        <v/>
      </c>
      <c r="F180" s="6">
        <f t="array" ref="F180">IFERROR(DATEVALUE(LEFT(VLOOKUP(Table3[[#This Row],[VISIT_ID]],J_A_visits!A:O,COLUMN(J_A_visits!E:E),0),10)),"")</f>
        <v/>
      </c>
      <c r="G180" s="30">
        <f t="array" ref="G180">IFERROR(VLOOKUP(Table3[[#This Row],[TS_ID]],J_A_visits_timeSheetEntries!A:H,COLUMN(J_A_visits_timeSheetEntries!B:B),0),"")</f>
        <v/>
      </c>
      <c r="H180" s="38">
        <f t="array" ref="H180">IFERROR(TIMEVALUE(MID(VLOOKUP(Table3[[#This Row],[TS_ID]],J_A_visits_timeSheetEntries!$A:$H,COLUMN(J_A_visits_timeSheetEntries!C:C),0),12,8))-(7/24),"")</f>
        <v/>
      </c>
      <c r="I180" s="38">
        <f t="array" ref="I180">IFERROR(
    MOD(TIMEVALUE(MID(VLOOKUP(Table3[[#This Row],[TS_ID]],J_A_visits_timeSheetEntries!$A:$H,COLUMN(J_A_visits_timeSheetEntries!D:D),0),12,8)) - (7/24), 1),
"")</f>
        <v/>
      </c>
      <c r="J180" s="20">
        <f t="array" ref="J180">IFERROR(IFERROR(VLOOKUP(Table3[[#This Row],[TS_ID]],J_A_visits_timeSheetEntries!$A:$H,COLUMN(J_A_visits_timeSheetEntries!E:E),0),"")/3600,"")</f>
        <v/>
      </c>
      <c r="K180" s="37">
        <f t="array" ref="K180">IFERROR(VLOOKUP(Table3[[#This Row],[TS_ID]],J_A_visits_timeSheetEntries!$A:$H,COLUMN(J_A_visits_timeSheetEntries!$F:$F),FALSE),"")</f>
        <v/>
      </c>
      <c r="L180" s="37">
        <f>IFERROR(Table3[[#This Row],[DURATION]]*Table3[[#This Row],[LABOR_RATE]],"")</f>
        <v/>
      </c>
      <c r="M180" s="30">
        <f t="array" ref="M180">IFERROR(VLOOKUP(Table3[[#This Row],[TS_ID]],J_A_visits_timeSheetEntries!$A:$H,COLUMN(J_A_visits_timeSheetEntries!H:H),0),"")</f>
        <v/>
      </c>
    </row>
    <row r="181">
      <c r="A181" s="30">
        <f>IF(J_A_visits_timeSheetEntries!A181="","",J_A_visits_timeSheetEntries!A181)</f>
        <v/>
      </c>
      <c r="B181" s="30">
        <f t="array" ref="B181">IFERROR(VLOOKUP(Table3[[#This Row],[TS_ID]],J_A_visits_timeSheetEntries!A:I,COLUMN(J_A_visits_timeSheetEntries!I:I),0),"")</f>
        <v/>
      </c>
      <c r="C181" s="30">
        <f t="array" ref="C181">IFERROR(VLOOKUP(Table3[[#This Row],[VISIT_ID]],J_A_visits!$A:$O,COLUMN(J_A_visits!B:B),0),"")</f>
        <v/>
      </c>
      <c r="D181" s="30">
        <f t="array" ref="D181">IFERROR(VLOOKUP(Table3[[#This Row],[VISIT_ID]],J_A_visits!$A:$O,COLUMN(J_A_visits!C:C),0),"")</f>
        <v/>
      </c>
      <c r="E181" s="30">
        <f t="array" ref="E181">IFERROR(VLOOKUP(Table3[[#This Row],[VISIT_ID]],J_A_visits!$A:$O,COLUMN(J_A_visits!D:D),0),"")</f>
        <v/>
      </c>
      <c r="F181" s="6">
        <f t="array" ref="F181">IFERROR(DATEVALUE(LEFT(VLOOKUP(Table3[[#This Row],[VISIT_ID]],J_A_visits!A:O,COLUMN(J_A_visits!E:E),0),10)),"")</f>
        <v/>
      </c>
      <c r="G181" s="30">
        <f t="array" ref="G181">IFERROR(VLOOKUP(Table3[[#This Row],[TS_ID]],J_A_visits_timeSheetEntries!A:H,COLUMN(J_A_visits_timeSheetEntries!B:B),0),"")</f>
        <v/>
      </c>
      <c r="H181" s="38">
        <f t="array" ref="H181">IFERROR(TIMEVALUE(MID(VLOOKUP(Table3[[#This Row],[TS_ID]],J_A_visits_timeSheetEntries!$A:$H,COLUMN(J_A_visits_timeSheetEntries!C:C),0),12,8))-(7/24),"")</f>
        <v/>
      </c>
      <c r="I181" s="38">
        <f t="array" ref="I181">IFERROR(
    MOD(TIMEVALUE(MID(VLOOKUP(Table3[[#This Row],[TS_ID]],J_A_visits_timeSheetEntries!$A:$H,COLUMN(J_A_visits_timeSheetEntries!D:D),0),12,8)) - (7/24), 1),
"")</f>
        <v/>
      </c>
      <c r="J181" s="20">
        <f t="array" ref="J181">IFERROR(IFERROR(VLOOKUP(Table3[[#This Row],[TS_ID]],J_A_visits_timeSheetEntries!$A:$H,COLUMN(J_A_visits_timeSheetEntries!E:E),0),"")/3600,"")</f>
        <v/>
      </c>
      <c r="K181" s="37">
        <f t="array" ref="K181">IFERROR(VLOOKUP(Table3[[#This Row],[TS_ID]],J_A_visits_timeSheetEntries!$A:$H,COLUMN(J_A_visits_timeSheetEntries!$F:$F),FALSE),"")</f>
        <v/>
      </c>
      <c r="L181" s="37">
        <f>IFERROR(Table3[[#This Row],[DURATION]]*Table3[[#This Row],[LABOR_RATE]],"")</f>
        <v/>
      </c>
      <c r="M181" s="30">
        <f t="array" ref="M181">IFERROR(VLOOKUP(Table3[[#This Row],[TS_ID]],J_A_visits_timeSheetEntries!$A:$H,COLUMN(J_A_visits_timeSheetEntries!H:H),0),"")</f>
        <v/>
      </c>
    </row>
    <row r="182">
      <c r="A182" s="30">
        <f>IF(J_A_visits_timeSheetEntries!A182="","",J_A_visits_timeSheetEntries!A182)</f>
        <v/>
      </c>
      <c r="B182" s="30">
        <f t="array" ref="B182">IFERROR(VLOOKUP(Table3[[#This Row],[TS_ID]],J_A_visits_timeSheetEntries!A:I,COLUMN(J_A_visits_timeSheetEntries!I:I),0),"")</f>
        <v/>
      </c>
      <c r="C182" s="30">
        <f t="array" ref="C182">IFERROR(VLOOKUP(Table3[[#This Row],[VISIT_ID]],J_A_visits!$A:$O,COLUMN(J_A_visits!B:B),0),"")</f>
        <v/>
      </c>
      <c r="D182" s="30">
        <f t="array" ref="D182">IFERROR(VLOOKUP(Table3[[#This Row],[VISIT_ID]],J_A_visits!$A:$O,COLUMN(J_A_visits!C:C),0),"")</f>
        <v/>
      </c>
      <c r="E182" s="30">
        <f t="array" ref="E182">IFERROR(VLOOKUP(Table3[[#This Row],[VISIT_ID]],J_A_visits!$A:$O,COLUMN(J_A_visits!D:D),0),"")</f>
        <v/>
      </c>
      <c r="F182" s="6">
        <f t="array" ref="F182">IFERROR(DATEVALUE(LEFT(VLOOKUP(Table3[[#This Row],[VISIT_ID]],J_A_visits!A:O,COLUMN(J_A_visits!E:E),0),10)),"")</f>
        <v/>
      </c>
      <c r="G182" s="30">
        <f t="array" ref="G182">IFERROR(VLOOKUP(Table3[[#This Row],[TS_ID]],J_A_visits_timeSheetEntries!A:H,COLUMN(J_A_visits_timeSheetEntries!B:B),0),"")</f>
        <v/>
      </c>
      <c r="H182" s="38">
        <f t="array" ref="H182">IFERROR(TIMEVALUE(MID(VLOOKUP(Table3[[#This Row],[TS_ID]],J_A_visits_timeSheetEntries!$A:$H,COLUMN(J_A_visits_timeSheetEntries!C:C),0),12,8))-(7/24),"")</f>
        <v/>
      </c>
      <c r="I182" s="38">
        <f t="array" ref="I182">IFERROR(
    MOD(TIMEVALUE(MID(VLOOKUP(Table3[[#This Row],[TS_ID]],J_A_visits_timeSheetEntries!$A:$H,COLUMN(J_A_visits_timeSheetEntries!D:D),0),12,8)) - (7/24), 1),
"")</f>
        <v/>
      </c>
      <c r="J182" s="20">
        <f t="array" ref="J182">IFERROR(IFERROR(VLOOKUP(Table3[[#This Row],[TS_ID]],J_A_visits_timeSheetEntries!$A:$H,COLUMN(J_A_visits_timeSheetEntries!E:E),0),"")/3600,"")</f>
        <v/>
      </c>
      <c r="K182" s="37">
        <f t="array" ref="K182">IFERROR(VLOOKUP(Table3[[#This Row],[TS_ID]],J_A_visits_timeSheetEntries!$A:$H,COLUMN(J_A_visits_timeSheetEntries!$F:$F),FALSE),"")</f>
        <v/>
      </c>
      <c r="L182" s="37">
        <f>IFERROR(Table3[[#This Row],[DURATION]]*Table3[[#This Row],[LABOR_RATE]],"")</f>
        <v/>
      </c>
      <c r="M182" s="30">
        <f t="array" ref="M182">IFERROR(VLOOKUP(Table3[[#This Row],[TS_ID]],J_A_visits_timeSheetEntries!$A:$H,COLUMN(J_A_visits_timeSheetEntries!H:H),0),"")</f>
        <v/>
      </c>
    </row>
    <row r="183">
      <c r="A183" s="30">
        <f>IF(J_A_visits_timeSheetEntries!A183="","",J_A_visits_timeSheetEntries!A183)</f>
        <v/>
      </c>
      <c r="B183" s="30">
        <f t="array" ref="B183">IFERROR(VLOOKUP(Table3[[#This Row],[TS_ID]],J_A_visits_timeSheetEntries!A:I,COLUMN(J_A_visits_timeSheetEntries!I:I),0),"")</f>
        <v/>
      </c>
      <c r="C183" s="30">
        <f t="array" ref="C183">IFERROR(VLOOKUP(Table3[[#This Row],[VISIT_ID]],J_A_visits!$A:$O,COLUMN(J_A_visits!B:B),0),"")</f>
        <v/>
      </c>
      <c r="D183" s="30">
        <f t="array" ref="D183">IFERROR(VLOOKUP(Table3[[#This Row],[VISIT_ID]],J_A_visits!$A:$O,COLUMN(J_A_visits!C:C),0),"")</f>
        <v/>
      </c>
      <c r="E183" s="30">
        <f t="array" ref="E183">IFERROR(VLOOKUP(Table3[[#This Row],[VISIT_ID]],J_A_visits!$A:$O,COLUMN(J_A_visits!D:D),0),"")</f>
        <v/>
      </c>
      <c r="F183" s="6">
        <f t="array" ref="F183">IFERROR(DATEVALUE(LEFT(VLOOKUP(Table3[[#This Row],[VISIT_ID]],J_A_visits!A:O,COLUMN(J_A_visits!E:E),0),10)),"")</f>
        <v/>
      </c>
      <c r="G183" s="30">
        <f t="array" ref="G183">IFERROR(VLOOKUP(Table3[[#This Row],[TS_ID]],J_A_visits_timeSheetEntries!A:H,COLUMN(J_A_visits_timeSheetEntries!B:B),0),"")</f>
        <v/>
      </c>
      <c r="H183" s="38">
        <f t="array" ref="H183">IFERROR(TIMEVALUE(MID(VLOOKUP(Table3[[#This Row],[TS_ID]],J_A_visits_timeSheetEntries!$A:$H,COLUMN(J_A_visits_timeSheetEntries!C:C),0),12,8))-(7/24),"")</f>
        <v/>
      </c>
      <c r="I183" s="38">
        <f t="array" ref="I183">IFERROR(
    MOD(TIMEVALUE(MID(VLOOKUP(Table3[[#This Row],[TS_ID]],J_A_visits_timeSheetEntries!$A:$H,COLUMN(J_A_visits_timeSheetEntries!D:D),0),12,8)) - (7/24), 1),
"")</f>
        <v/>
      </c>
      <c r="J183" s="20">
        <f t="array" ref="J183">IFERROR(IFERROR(VLOOKUP(Table3[[#This Row],[TS_ID]],J_A_visits_timeSheetEntries!$A:$H,COLUMN(J_A_visits_timeSheetEntries!E:E),0),"")/3600,"")</f>
        <v/>
      </c>
      <c r="K183" s="37">
        <f t="array" ref="K183">IFERROR(VLOOKUP(Table3[[#This Row],[TS_ID]],J_A_visits_timeSheetEntries!$A:$H,COLUMN(J_A_visits_timeSheetEntries!$F:$F),FALSE),"")</f>
        <v/>
      </c>
      <c r="L183" s="37">
        <f>IFERROR(Table3[[#This Row],[DURATION]]*Table3[[#This Row],[LABOR_RATE]],"")</f>
        <v/>
      </c>
      <c r="M183" s="30">
        <f t="array" ref="M183">IFERROR(VLOOKUP(Table3[[#This Row],[TS_ID]],J_A_visits_timeSheetEntries!$A:$H,COLUMN(J_A_visits_timeSheetEntries!H:H),0),"")</f>
        <v/>
      </c>
    </row>
    <row r="184">
      <c r="A184" s="30">
        <f>IF(J_A_visits_timeSheetEntries!A184="","",J_A_visits_timeSheetEntries!A184)</f>
        <v/>
      </c>
      <c r="B184" s="30">
        <f t="array" ref="B184">IFERROR(VLOOKUP(Table3[[#This Row],[TS_ID]],J_A_visits_timeSheetEntries!A:I,COLUMN(J_A_visits_timeSheetEntries!I:I),0),"")</f>
        <v/>
      </c>
      <c r="C184" s="30">
        <f t="array" ref="C184">IFERROR(VLOOKUP(Table3[[#This Row],[VISIT_ID]],J_A_visits!$A:$O,COLUMN(J_A_visits!B:B),0),"")</f>
        <v/>
      </c>
      <c r="D184" s="30">
        <f t="array" ref="D184">IFERROR(VLOOKUP(Table3[[#This Row],[VISIT_ID]],J_A_visits!$A:$O,COLUMN(J_A_visits!C:C),0),"")</f>
        <v/>
      </c>
      <c r="E184" s="30">
        <f t="array" ref="E184">IFERROR(VLOOKUP(Table3[[#This Row],[VISIT_ID]],J_A_visits!$A:$O,COLUMN(J_A_visits!D:D),0),"")</f>
        <v/>
      </c>
      <c r="F184" s="6">
        <f t="array" ref="F184">IFERROR(DATEVALUE(LEFT(VLOOKUP(Table3[[#This Row],[VISIT_ID]],J_A_visits!A:O,COLUMN(J_A_visits!E:E),0),10)),"")</f>
        <v/>
      </c>
      <c r="G184" s="30">
        <f t="array" ref="G184">IFERROR(VLOOKUP(Table3[[#This Row],[TS_ID]],J_A_visits_timeSheetEntries!A:H,COLUMN(J_A_visits_timeSheetEntries!B:B),0),"")</f>
        <v/>
      </c>
      <c r="H184" s="38">
        <f t="array" ref="H184">IFERROR(TIMEVALUE(MID(VLOOKUP(Table3[[#This Row],[TS_ID]],J_A_visits_timeSheetEntries!$A:$H,COLUMN(J_A_visits_timeSheetEntries!C:C),0),12,8))-(7/24),"")</f>
        <v/>
      </c>
      <c r="I184" s="38">
        <f t="array" ref="I184">IFERROR(
    MOD(TIMEVALUE(MID(VLOOKUP(Table3[[#This Row],[TS_ID]],J_A_visits_timeSheetEntries!$A:$H,COLUMN(J_A_visits_timeSheetEntries!D:D),0),12,8)) - (7/24), 1),
"")</f>
        <v/>
      </c>
      <c r="J184" s="20">
        <f t="array" ref="J184">IFERROR(IFERROR(VLOOKUP(Table3[[#This Row],[TS_ID]],J_A_visits_timeSheetEntries!$A:$H,COLUMN(J_A_visits_timeSheetEntries!E:E),0),"")/3600,"")</f>
        <v/>
      </c>
      <c r="K184" s="37">
        <f t="array" ref="K184">IFERROR(VLOOKUP(Table3[[#This Row],[TS_ID]],J_A_visits_timeSheetEntries!$A:$H,COLUMN(J_A_visits_timeSheetEntries!$F:$F),FALSE),"")</f>
        <v/>
      </c>
      <c r="L184" s="37">
        <f>IFERROR(Table3[[#This Row],[DURATION]]*Table3[[#This Row],[LABOR_RATE]],"")</f>
        <v/>
      </c>
      <c r="M184" s="30">
        <f t="array" ref="M184">IFERROR(VLOOKUP(Table3[[#This Row],[TS_ID]],J_A_visits_timeSheetEntries!$A:$H,COLUMN(J_A_visits_timeSheetEntries!H:H),0),"")</f>
        <v/>
      </c>
    </row>
    <row r="185">
      <c r="A185" s="30">
        <f>IF(J_A_visits_timeSheetEntries!A185="","",J_A_visits_timeSheetEntries!A185)</f>
        <v/>
      </c>
      <c r="B185" s="30">
        <f t="array" ref="B185">IFERROR(VLOOKUP(Table3[[#This Row],[TS_ID]],J_A_visits_timeSheetEntries!A:I,COLUMN(J_A_visits_timeSheetEntries!I:I),0),"")</f>
        <v/>
      </c>
      <c r="C185" s="30">
        <f t="array" ref="C185">IFERROR(VLOOKUP(Table3[[#This Row],[VISIT_ID]],J_A_visits!$A:$O,COLUMN(J_A_visits!B:B),0),"")</f>
        <v/>
      </c>
      <c r="D185" s="30">
        <f t="array" ref="D185">IFERROR(VLOOKUP(Table3[[#This Row],[VISIT_ID]],J_A_visits!$A:$O,COLUMN(J_A_visits!C:C),0),"")</f>
        <v/>
      </c>
      <c r="E185" s="30">
        <f t="array" ref="E185">IFERROR(VLOOKUP(Table3[[#This Row],[VISIT_ID]],J_A_visits!$A:$O,COLUMN(J_A_visits!D:D),0),"")</f>
        <v/>
      </c>
      <c r="F185" s="6">
        <f t="array" ref="F185">IFERROR(DATEVALUE(LEFT(VLOOKUP(Table3[[#This Row],[VISIT_ID]],J_A_visits!A:O,COLUMN(J_A_visits!E:E),0),10)),"")</f>
        <v/>
      </c>
      <c r="G185" s="30">
        <f t="array" ref="G185">IFERROR(VLOOKUP(Table3[[#This Row],[TS_ID]],J_A_visits_timeSheetEntries!A:H,COLUMN(J_A_visits_timeSheetEntries!B:B),0),"")</f>
        <v/>
      </c>
      <c r="H185" s="38">
        <f t="array" ref="H185">IFERROR(TIMEVALUE(MID(VLOOKUP(Table3[[#This Row],[TS_ID]],J_A_visits_timeSheetEntries!$A:$H,COLUMN(J_A_visits_timeSheetEntries!C:C),0),12,8))-(7/24),"")</f>
        <v/>
      </c>
      <c r="I185" s="38">
        <f t="array" ref="I185">IFERROR(
    MOD(TIMEVALUE(MID(VLOOKUP(Table3[[#This Row],[TS_ID]],J_A_visits_timeSheetEntries!$A:$H,COLUMN(J_A_visits_timeSheetEntries!D:D),0),12,8)) - (7/24), 1),
"")</f>
        <v/>
      </c>
      <c r="J185" s="20">
        <f t="array" ref="J185">IFERROR(IFERROR(VLOOKUP(Table3[[#This Row],[TS_ID]],J_A_visits_timeSheetEntries!$A:$H,COLUMN(J_A_visits_timeSheetEntries!E:E),0),"")/3600,"")</f>
        <v/>
      </c>
      <c r="K185" s="37">
        <f t="array" ref="K185">IFERROR(VLOOKUP(Table3[[#This Row],[TS_ID]],J_A_visits_timeSheetEntries!$A:$H,COLUMN(J_A_visits_timeSheetEntries!$F:$F),FALSE),"")</f>
        <v/>
      </c>
      <c r="L185" s="37">
        <f>IFERROR(Table3[[#This Row],[DURATION]]*Table3[[#This Row],[LABOR_RATE]],"")</f>
        <v/>
      </c>
      <c r="M185" s="30">
        <f t="array" ref="M185">IFERROR(VLOOKUP(Table3[[#This Row],[TS_ID]],J_A_visits_timeSheetEntries!$A:$H,COLUMN(J_A_visits_timeSheetEntries!H:H),0),"")</f>
        <v/>
      </c>
    </row>
    <row r="186">
      <c r="A186" s="30">
        <f>IF(J_A_visits_timeSheetEntries!A186="","",J_A_visits_timeSheetEntries!A186)</f>
        <v/>
      </c>
      <c r="B186" s="30">
        <f t="array" ref="B186">IFERROR(VLOOKUP(Table3[[#This Row],[TS_ID]],J_A_visits_timeSheetEntries!A:I,COLUMN(J_A_visits_timeSheetEntries!I:I),0),"")</f>
        <v/>
      </c>
      <c r="C186" s="30">
        <f t="array" ref="C186">IFERROR(VLOOKUP(Table3[[#This Row],[VISIT_ID]],J_A_visits!$A:$O,COLUMN(J_A_visits!B:B),0),"")</f>
        <v/>
      </c>
      <c r="D186" s="30">
        <f t="array" ref="D186">IFERROR(VLOOKUP(Table3[[#This Row],[VISIT_ID]],J_A_visits!$A:$O,COLUMN(J_A_visits!C:C),0),"")</f>
        <v/>
      </c>
      <c r="E186" s="30">
        <f t="array" ref="E186">IFERROR(VLOOKUP(Table3[[#This Row],[VISIT_ID]],J_A_visits!$A:$O,COLUMN(J_A_visits!D:D),0),"")</f>
        <v/>
      </c>
      <c r="F186" s="6">
        <f t="array" ref="F186">IFERROR(DATEVALUE(LEFT(VLOOKUP(Table3[[#This Row],[VISIT_ID]],J_A_visits!A:O,COLUMN(J_A_visits!E:E),0),10)),"")</f>
        <v/>
      </c>
      <c r="G186" s="30">
        <f t="array" ref="G186">IFERROR(VLOOKUP(Table3[[#This Row],[TS_ID]],J_A_visits_timeSheetEntries!A:H,COLUMN(J_A_visits_timeSheetEntries!B:B),0),"")</f>
        <v/>
      </c>
      <c r="H186" s="38">
        <f t="array" ref="H186">IFERROR(TIMEVALUE(MID(VLOOKUP(Table3[[#This Row],[TS_ID]],J_A_visits_timeSheetEntries!$A:$H,COLUMN(J_A_visits_timeSheetEntries!C:C),0),12,8))-(7/24),"")</f>
        <v/>
      </c>
      <c r="I186" s="38">
        <f t="array" ref="I186">IFERROR(
    MOD(TIMEVALUE(MID(VLOOKUP(Table3[[#This Row],[TS_ID]],J_A_visits_timeSheetEntries!$A:$H,COLUMN(J_A_visits_timeSheetEntries!D:D),0),12,8)) - (7/24), 1),
"")</f>
        <v/>
      </c>
      <c r="J186" s="20">
        <f t="array" ref="J186">IFERROR(IFERROR(VLOOKUP(Table3[[#This Row],[TS_ID]],J_A_visits_timeSheetEntries!$A:$H,COLUMN(J_A_visits_timeSheetEntries!E:E),0),"")/3600,"")</f>
        <v/>
      </c>
      <c r="K186" s="37">
        <f t="array" ref="K186">IFERROR(VLOOKUP(Table3[[#This Row],[TS_ID]],J_A_visits_timeSheetEntries!$A:$H,COLUMN(J_A_visits_timeSheetEntries!$F:$F),FALSE),"")</f>
        <v/>
      </c>
      <c r="L186" s="37">
        <f>IFERROR(Table3[[#This Row],[DURATION]]*Table3[[#This Row],[LABOR_RATE]],"")</f>
        <v/>
      </c>
      <c r="M186" s="30">
        <f t="array" ref="M186">IFERROR(VLOOKUP(Table3[[#This Row],[TS_ID]],J_A_visits_timeSheetEntries!$A:$H,COLUMN(J_A_visits_timeSheetEntries!H:H),0),"")</f>
        <v/>
      </c>
    </row>
    <row r="187">
      <c r="A187" s="30">
        <f>IF(J_A_visits_timeSheetEntries!A187="","",J_A_visits_timeSheetEntries!A187)</f>
        <v/>
      </c>
      <c r="B187" s="30">
        <f t="array" ref="B187">IFERROR(VLOOKUP(Table3[[#This Row],[TS_ID]],J_A_visits_timeSheetEntries!A:I,COLUMN(J_A_visits_timeSheetEntries!I:I),0),"")</f>
        <v/>
      </c>
      <c r="C187" s="30">
        <f t="array" ref="C187">IFERROR(VLOOKUP(Table3[[#This Row],[VISIT_ID]],J_A_visits!$A:$O,COLUMN(J_A_visits!B:B),0),"")</f>
        <v/>
      </c>
      <c r="D187" s="30">
        <f t="array" ref="D187">IFERROR(VLOOKUP(Table3[[#This Row],[VISIT_ID]],J_A_visits!$A:$O,COLUMN(J_A_visits!C:C),0),"")</f>
        <v/>
      </c>
      <c r="E187" s="30">
        <f t="array" ref="E187">IFERROR(VLOOKUP(Table3[[#This Row],[VISIT_ID]],J_A_visits!$A:$O,COLUMN(J_A_visits!D:D),0),"")</f>
        <v/>
      </c>
      <c r="F187" s="6">
        <f t="array" ref="F187">IFERROR(DATEVALUE(LEFT(VLOOKUP(Table3[[#This Row],[VISIT_ID]],J_A_visits!A:O,COLUMN(J_A_visits!E:E),0),10)),"")</f>
        <v/>
      </c>
      <c r="G187" s="30">
        <f t="array" ref="G187">IFERROR(VLOOKUP(Table3[[#This Row],[TS_ID]],J_A_visits_timeSheetEntries!A:H,COLUMN(J_A_visits_timeSheetEntries!B:B),0),"")</f>
        <v/>
      </c>
      <c r="H187" s="38">
        <f t="array" ref="H187">IFERROR(TIMEVALUE(MID(VLOOKUP(Table3[[#This Row],[TS_ID]],J_A_visits_timeSheetEntries!$A:$H,COLUMN(J_A_visits_timeSheetEntries!C:C),0),12,8))-(7/24),"")</f>
        <v/>
      </c>
      <c r="I187" s="38">
        <f t="array" ref="I187">IFERROR(
    MOD(TIMEVALUE(MID(VLOOKUP(Table3[[#This Row],[TS_ID]],J_A_visits_timeSheetEntries!$A:$H,COLUMN(J_A_visits_timeSheetEntries!D:D),0),12,8)) - (7/24), 1),
"")</f>
        <v/>
      </c>
      <c r="J187" s="20">
        <f t="array" ref="J187">IFERROR(IFERROR(VLOOKUP(Table3[[#This Row],[TS_ID]],J_A_visits_timeSheetEntries!$A:$H,COLUMN(J_A_visits_timeSheetEntries!E:E),0),"")/3600,"")</f>
        <v/>
      </c>
      <c r="K187" s="37">
        <f t="array" ref="K187">IFERROR(VLOOKUP(Table3[[#This Row],[TS_ID]],J_A_visits_timeSheetEntries!$A:$H,COLUMN(J_A_visits_timeSheetEntries!$F:$F),FALSE),"")</f>
        <v/>
      </c>
      <c r="L187" s="37">
        <f>IFERROR(Table3[[#This Row],[DURATION]]*Table3[[#This Row],[LABOR_RATE]],"")</f>
        <v/>
      </c>
      <c r="M187" s="30">
        <f t="array" ref="M187">IFERROR(VLOOKUP(Table3[[#This Row],[TS_ID]],J_A_visits_timeSheetEntries!$A:$H,COLUMN(J_A_visits_timeSheetEntries!H:H),0),"")</f>
        <v/>
      </c>
    </row>
    <row r="188">
      <c r="A188" s="30">
        <f>IF(J_A_visits_timeSheetEntries!A188="","",J_A_visits_timeSheetEntries!A188)</f>
        <v/>
      </c>
      <c r="B188" s="30">
        <f t="array" ref="B188">IFERROR(VLOOKUP(Table3[[#This Row],[TS_ID]],J_A_visits_timeSheetEntries!A:I,COLUMN(J_A_visits_timeSheetEntries!I:I),0),"")</f>
        <v/>
      </c>
      <c r="C188" s="30">
        <f t="array" ref="C188">IFERROR(VLOOKUP(Table3[[#This Row],[VISIT_ID]],J_A_visits!$A:$O,COLUMN(J_A_visits!B:B),0),"")</f>
        <v/>
      </c>
      <c r="D188" s="30">
        <f t="array" ref="D188">IFERROR(VLOOKUP(Table3[[#This Row],[VISIT_ID]],J_A_visits!$A:$O,COLUMN(J_A_visits!C:C),0),"")</f>
        <v/>
      </c>
      <c r="E188" s="30">
        <f t="array" ref="E188">IFERROR(VLOOKUP(Table3[[#This Row],[VISIT_ID]],J_A_visits!$A:$O,COLUMN(J_A_visits!D:D),0),"")</f>
        <v/>
      </c>
      <c r="F188" s="6">
        <f t="array" ref="F188">IFERROR(DATEVALUE(LEFT(VLOOKUP(Table3[[#This Row],[VISIT_ID]],J_A_visits!A:O,COLUMN(J_A_visits!E:E),0),10)),"")</f>
        <v/>
      </c>
      <c r="G188" s="30">
        <f t="array" ref="G188">IFERROR(VLOOKUP(Table3[[#This Row],[TS_ID]],J_A_visits_timeSheetEntries!A:H,COLUMN(J_A_visits_timeSheetEntries!B:B),0),"")</f>
        <v/>
      </c>
      <c r="H188" s="38">
        <f t="array" ref="H188">IFERROR(TIMEVALUE(MID(VLOOKUP(Table3[[#This Row],[TS_ID]],J_A_visits_timeSheetEntries!$A:$H,COLUMN(J_A_visits_timeSheetEntries!C:C),0),12,8))-(7/24),"")</f>
        <v/>
      </c>
      <c r="I188" s="38">
        <f t="array" ref="I188">IFERROR(
    MOD(TIMEVALUE(MID(VLOOKUP(Table3[[#This Row],[TS_ID]],J_A_visits_timeSheetEntries!$A:$H,COLUMN(J_A_visits_timeSheetEntries!D:D),0),12,8)) - (7/24), 1),
"")</f>
        <v/>
      </c>
      <c r="J188" s="20">
        <f t="array" ref="J188">IFERROR(IFERROR(VLOOKUP(Table3[[#This Row],[TS_ID]],J_A_visits_timeSheetEntries!$A:$H,COLUMN(J_A_visits_timeSheetEntries!E:E),0),"")/3600,"")</f>
        <v/>
      </c>
      <c r="K188" s="37">
        <f t="array" ref="K188">IFERROR(VLOOKUP(Table3[[#This Row],[TS_ID]],J_A_visits_timeSheetEntries!$A:$H,COLUMN(J_A_visits_timeSheetEntries!$F:$F),FALSE),"")</f>
        <v/>
      </c>
      <c r="L188" s="37">
        <f>IFERROR(Table3[[#This Row],[DURATION]]*Table3[[#This Row],[LABOR_RATE]],"")</f>
        <v/>
      </c>
      <c r="M188" s="30">
        <f t="array" ref="M188">IFERROR(VLOOKUP(Table3[[#This Row],[TS_ID]],J_A_visits_timeSheetEntries!$A:$H,COLUMN(J_A_visits_timeSheetEntries!H:H),0),"")</f>
        <v/>
      </c>
    </row>
    <row r="189">
      <c r="A189" s="30">
        <f>IF(J_A_visits_timeSheetEntries!A189="","",J_A_visits_timeSheetEntries!A189)</f>
        <v/>
      </c>
      <c r="B189" s="30">
        <f t="array" ref="B189">IFERROR(VLOOKUP(Table3[[#This Row],[TS_ID]],J_A_visits_timeSheetEntries!A:I,COLUMN(J_A_visits_timeSheetEntries!I:I),0),"")</f>
        <v/>
      </c>
      <c r="C189" s="30">
        <f t="array" ref="C189">IFERROR(VLOOKUP(Table3[[#This Row],[VISIT_ID]],J_A_visits!$A:$O,COLUMN(J_A_visits!B:B),0),"")</f>
        <v/>
      </c>
      <c r="D189" s="30">
        <f t="array" ref="D189">IFERROR(VLOOKUP(Table3[[#This Row],[VISIT_ID]],J_A_visits!$A:$O,COLUMN(J_A_visits!C:C),0),"")</f>
        <v/>
      </c>
      <c r="E189" s="30">
        <f t="array" ref="E189">IFERROR(VLOOKUP(Table3[[#This Row],[VISIT_ID]],J_A_visits!$A:$O,COLUMN(J_A_visits!D:D),0),"")</f>
        <v/>
      </c>
      <c r="F189" s="6">
        <f t="array" ref="F189">IFERROR(DATEVALUE(LEFT(VLOOKUP(Table3[[#This Row],[VISIT_ID]],J_A_visits!A:O,COLUMN(J_A_visits!E:E),0),10)),"")</f>
        <v/>
      </c>
      <c r="G189" s="30">
        <f t="array" ref="G189">IFERROR(VLOOKUP(Table3[[#This Row],[TS_ID]],J_A_visits_timeSheetEntries!A:H,COLUMN(J_A_visits_timeSheetEntries!B:B),0),"")</f>
        <v/>
      </c>
      <c r="H189" s="38">
        <f t="array" ref="H189">IFERROR(TIMEVALUE(MID(VLOOKUP(Table3[[#This Row],[TS_ID]],J_A_visits_timeSheetEntries!$A:$H,COLUMN(J_A_visits_timeSheetEntries!C:C),0),12,8))-(7/24),"")</f>
        <v/>
      </c>
      <c r="I189" s="38">
        <f t="array" ref="I189">IFERROR(
    MOD(TIMEVALUE(MID(VLOOKUP(Table3[[#This Row],[TS_ID]],J_A_visits_timeSheetEntries!$A:$H,COLUMN(J_A_visits_timeSheetEntries!D:D),0),12,8)) - (7/24), 1),
"")</f>
        <v/>
      </c>
      <c r="J189" s="20">
        <f t="array" ref="J189">IFERROR(IFERROR(VLOOKUP(Table3[[#This Row],[TS_ID]],J_A_visits_timeSheetEntries!$A:$H,COLUMN(J_A_visits_timeSheetEntries!E:E),0),"")/3600,"")</f>
        <v/>
      </c>
      <c r="K189" s="37">
        <f t="array" ref="K189">IFERROR(VLOOKUP(Table3[[#This Row],[TS_ID]],J_A_visits_timeSheetEntries!$A:$H,COLUMN(J_A_visits_timeSheetEntries!$F:$F),FALSE),"")</f>
        <v/>
      </c>
      <c r="L189" s="37">
        <f>IFERROR(Table3[[#This Row],[DURATION]]*Table3[[#This Row],[LABOR_RATE]],"")</f>
        <v/>
      </c>
      <c r="M189" s="30">
        <f t="array" ref="M189">IFERROR(VLOOKUP(Table3[[#This Row],[TS_ID]],J_A_visits_timeSheetEntries!$A:$H,COLUMN(J_A_visits_timeSheetEntries!H:H),0),"")</f>
        <v/>
      </c>
    </row>
    <row r="190">
      <c r="A190" s="30">
        <f>IF(J_A_visits_timeSheetEntries!A190="","",J_A_visits_timeSheetEntries!A190)</f>
        <v/>
      </c>
      <c r="B190" s="30">
        <f t="array" ref="B190">IFERROR(VLOOKUP(Table3[[#This Row],[TS_ID]],J_A_visits_timeSheetEntries!A:I,COLUMN(J_A_visits_timeSheetEntries!I:I),0),"")</f>
        <v/>
      </c>
      <c r="C190" s="30">
        <f t="array" ref="C190">IFERROR(VLOOKUP(Table3[[#This Row],[VISIT_ID]],J_A_visits!$A:$O,COLUMN(J_A_visits!B:B),0),"")</f>
        <v/>
      </c>
      <c r="D190" s="30">
        <f t="array" ref="D190">IFERROR(VLOOKUP(Table3[[#This Row],[VISIT_ID]],J_A_visits!$A:$O,COLUMN(J_A_visits!C:C),0),"")</f>
        <v/>
      </c>
      <c r="E190" s="30">
        <f t="array" ref="E190">IFERROR(VLOOKUP(Table3[[#This Row],[VISIT_ID]],J_A_visits!$A:$O,COLUMN(J_A_visits!D:D),0),"")</f>
        <v/>
      </c>
      <c r="F190" s="6">
        <f t="array" ref="F190">IFERROR(DATEVALUE(LEFT(VLOOKUP(Table3[[#This Row],[VISIT_ID]],J_A_visits!A:O,COLUMN(J_A_visits!E:E),0),10)),"")</f>
        <v/>
      </c>
      <c r="G190" s="30">
        <f t="array" ref="G190">IFERROR(VLOOKUP(Table3[[#This Row],[TS_ID]],J_A_visits_timeSheetEntries!A:H,COLUMN(J_A_visits_timeSheetEntries!B:B),0),"")</f>
        <v/>
      </c>
      <c r="H190" s="38">
        <f t="array" ref="H190">IFERROR(TIMEVALUE(MID(VLOOKUP(Table3[[#This Row],[TS_ID]],J_A_visits_timeSheetEntries!$A:$H,COLUMN(J_A_visits_timeSheetEntries!C:C),0),12,8))-(7/24),"")</f>
        <v/>
      </c>
      <c r="I190" s="38">
        <f t="array" ref="I190">IFERROR(
    MOD(TIMEVALUE(MID(VLOOKUP(Table3[[#This Row],[TS_ID]],J_A_visits_timeSheetEntries!$A:$H,COLUMN(J_A_visits_timeSheetEntries!D:D),0),12,8)) - (7/24), 1),
"")</f>
        <v/>
      </c>
      <c r="J190" s="20">
        <f t="array" ref="J190">IFERROR(IFERROR(VLOOKUP(Table3[[#This Row],[TS_ID]],J_A_visits_timeSheetEntries!$A:$H,COLUMN(J_A_visits_timeSheetEntries!E:E),0),"")/3600,"")</f>
        <v/>
      </c>
      <c r="K190" s="37">
        <f t="array" ref="K190">IFERROR(VLOOKUP(Table3[[#This Row],[TS_ID]],J_A_visits_timeSheetEntries!$A:$H,COLUMN(J_A_visits_timeSheetEntries!$F:$F),FALSE),"")</f>
        <v/>
      </c>
      <c r="L190" s="37">
        <f>IFERROR(Table3[[#This Row],[DURATION]]*Table3[[#This Row],[LABOR_RATE]],"")</f>
        <v/>
      </c>
      <c r="M190" s="30">
        <f t="array" ref="M190">IFERROR(VLOOKUP(Table3[[#This Row],[TS_ID]],J_A_visits_timeSheetEntries!$A:$H,COLUMN(J_A_visits_timeSheetEntries!H:H),0),"")</f>
        <v/>
      </c>
    </row>
    <row r="191">
      <c r="A191" s="30">
        <f>IF(J_A_visits_timeSheetEntries!A191="","",J_A_visits_timeSheetEntries!A191)</f>
        <v/>
      </c>
      <c r="B191" s="30">
        <f t="array" ref="B191">IFERROR(VLOOKUP(Table3[[#This Row],[TS_ID]],J_A_visits_timeSheetEntries!A:I,COLUMN(J_A_visits_timeSheetEntries!I:I),0),"")</f>
        <v/>
      </c>
      <c r="C191" s="30">
        <f t="array" ref="C191">IFERROR(VLOOKUP(Table3[[#This Row],[VISIT_ID]],J_A_visits!$A:$O,COLUMN(J_A_visits!B:B),0),"")</f>
        <v/>
      </c>
      <c r="D191" s="30">
        <f t="array" ref="D191">IFERROR(VLOOKUP(Table3[[#This Row],[VISIT_ID]],J_A_visits!$A:$O,COLUMN(J_A_visits!C:C),0),"")</f>
        <v/>
      </c>
      <c r="E191" s="30">
        <f t="array" ref="E191">IFERROR(VLOOKUP(Table3[[#This Row],[VISIT_ID]],J_A_visits!$A:$O,COLUMN(J_A_visits!D:D),0),"")</f>
        <v/>
      </c>
      <c r="F191" s="6">
        <f t="array" ref="F191">IFERROR(DATEVALUE(LEFT(VLOOKUP(Table3[[#This Row],[VISIT_ID]],J_A_visits!A:O,COLUMN(J_A_visits!E:E),0),10)),"")</f>
        <v/>
      </c>
      <c r="G191" s="30">
        <f t="array" ref="G191">IFERROR(VLOOKUP(Table3[[#This Row],[TS_ID]],J_A_visits_timeSheetEntries!A:H,COLUMN(J_A_visits_timeSheetEntries!B:B),0),"")</f>
        <v/>
      </c>
      <c r="H191" s="38">
        <f t="array" ref="H191">IFERROR(TIMEVALUE(MID(VLOOKUP(Table3[[#This Row],[TS_ID]],J_A_visits_timeSheetEntries!$A:$H,COLUMN(J_A_visits_timeSheetEntries!C:C),0),12,8))-(7/24),"")</f>
        <v/>
      </c>
      <c r="I191" s="38">
        <f t="array" ref="I191">IFERROR(
    MOD(TIMEVALUE(MID(VLOOKUP(Table3[[#This Row],[TS_ID]],J_A_visits_timeSheetEntries!$A:$H,COLUMN(J_A_visits_timeSheetEntries!D:D),0),12,8)) - (7/24), 1),
"")</f>
        <v/>
      </c>
      <c r="J191" s="20">
        <f t="array" ref="J191">IFERROR(IFERROR(VLOOKUP(Table3[[#This Row],[TS_ID]],J_A_visits_timeSheetEntries!$A:$H,COLUMN(J_A_visits_timeSheetEntries!E:E),0),"")/3600,"")</f>
        <v/>
      </c>
      <c r="K191" s="37">
        <f t="array" ref="K191">IFERROR(VLOOKUP(Table3[[#This Row],[TS_ID]],J_A_visits_timeSheetEntries!$A:$H,COLUMN(J_A_visits_timeSheetEntries!$F:$F),FALSE),"")</f>
        <v/>
      </c>
      <c r="L191" s="37">
        <f>IFERROR(Table3[[#This Row],[DURATION]]*Table3[[#This Row],[LABOR_RATE]],"")</f>
        <v/>
      </c>
      <c r="M191" s="30">
        <f t="array" ref="M191">IFERROR(VLOOKUP(Table3[[#This Row],[TS_ID]],J_A_visits_timeSheetEntries!$A:$H,COLUMN(J_A_visits_timeSheetEntries!H:H),0),"")</f>
        <v/>
      </c>
    </row>
    <row r="192">
      <c r="A192" s="30">
        <f>IF(J_A_visits_timeSheetEntries!A192="","",J_A_visits_timeSheetEntries!A192)</f>
        <v/>
      </c>
      <c r="B192" s="30">
        <f t="array" ref="B192">IFERROR(VLOOKUP(Table3[[#This Row],[TS_ID]],J_A_visits_timeSheetEntries!A:I,COLUMN(J_A_visits_timeSheetEntries!I:I),0),"")</f>
        <v/>
      </c>
      <c r="C192" s="30">
        <f t="array" ref="C192">IFERROR(VLOOKUP(Table3[[#This Row],[VISIT_ID]],J_A_visits!$A:$O,COLUMN(J_A_visits!B:B),0),"")</f>
        <v/>
      </c>
      <c r="D192" s="30">
        <f t="array" ref="D192">IFERROR(VLOOKUP(Table3[[#This Row],[VISIT_ID]],J_A_visits!$A:$O,COLUMN(J_A_visits!C:C),0),"")</f>
        <v/>
      </c>
      <c r="E192" s="30">
        <f t="array" ref="E192">IFERROR(VLOOKUP(Table3[[#This Row],[VISIT_ID]],J_A_visits!$A:$O,COLUMN(J_A_visits!D:D),0),"")</f>
        <v/>
      </c>
      <c r="F192" s="6">
        <f t="array" ref="F192">IFERROR(DATEVALUE(LEFT(VLOOKUP(Table3[[#This Row],[VISIT_ID]],J_A_visits!A:O,COLUMN(J_A_visits!E:E),0),10)),"")</f>
        <v/>
      </c>
      <c r="G192" s="30">
        <f t="array" ref="G192">IFERROR(VLOOKUP(Table3[[#This Row],[TS_ID]],J_A_visits_timeSheetEntries!A:H,COLUMN(J_A_visits_timeSheetEntries!B:B),0),"")</f>
        <v/>
      </c>
      <c r="H192" s="38">
        <f t="array" ref="H192">IFERROR(TIMEVALUE(MID(VLOOKUP(Table3[[#This Row],[TS_ID]],J_A_visits_timeSheetEntries!$A:$H,COLUMN(J_A_visits_timeSheetEntries!C:C),0),12,8))-(7/24),"")</f>
        <v/>
      </c>
      <c r="I192" s="38">
        <f t="array" ref="I192">IFERROR(
    MOD(TIMEVALUE(MID(VLOOKUP(Table3[[#This Row],[TS_ID]],J_A_visits_timeSheetEntries!$A:$H,COLUMN(J_A_visits_timeSheetEntries!D:D),0),12,8)) - (7/24), 1),
"")</f>
        <v/>
      </c>
      <c r="J192" s="20">
        <f t="array" ref="J192">IFERROR(IFERROR(VLOOKUP(Table3[[#This Row],[TS_ID]],J_A_visits_timeSheetEntries!$A:$H,COLUMN(J_A_visits_timeSheetEntries!E:E),0),"")/3600,"")</f>
        <v/>
      </c>
      <c r="K192" s="37">
        <f t="array" ref="K192">IFERROR(VLOOKUP(Table3[[#This Row],[TS_ID]],J_A_visits_timeSheetEntries!$A:$H,COLUMN(J_A_visits_timeSheetEntries!$F:$F),FALSE),"")</f>
        <v/>
      </c>
      <c r="L192" s="37">
        <f>IFERROR(Table3[[#This Row],[DURATION]]*Table3[[#This Row],[LABOR_RATE]],"")</f>
        <v/>
      </c>
      <c r="M192" s="30">
        <f t="array" ref="M192">IFERROR(VLOOKUP(Table3[[#This Row],[TS_ID]],J_A_visits_timeSheetEntries!$A:$H,COLUMN(J_A_visits_timeSheetEntries!H:H),0),"")</f>
        <v/>
      </c>
    </row>
    <row r="193">
      <c r="A193" s="30">
        <f>IF(J_A_visits_timeSheetEntries!A193="","",J_A_visits_timeSheetEntries!A193)</f>
        <v/>
      </c>
      <c r="B193" s="30">
        <f t="array" ref="B193">IFERROR(VLOOKUP(Table3[[#This Row],[TS_ID]],J_A_visits_timeSheetEntries!A:I,COLUMN(J_A_visits_timeSheetEntries!I:I),0),"")</f>
        <v/>
      </c>
      <c r="C193" s="30">
        <f t="array" ref="C193">IFERROR(VLOOKUP(Table3[[#This Row],[VISIT_ID]],J_A_visits!$A:$O,COLUMN(J_A_visits!B:B),0),"")</f>
        <v/>
      </c>
      <c r="D193" s="30">
        <f t="array" ref="D193">IFERROR(VLOOKUP(Table3[[#This Row],[VISIT_ID]],J_A_visits!$A:$O,COLUMN(J_A_visits!C:C),0),"")</f>
        <v/>
      </c>
      <c r="E193" s="30">
        <f t="array" ref="E193">IFERROR(VLOOKUP(Table3[[#This Row],[VISIT_ID]],J_A_visits!$A:$O,COLUMN(J_A_visits!D:D),0),"")</f>
        <v/>
      </c>
      <c r="F193" s="6">
        <f t="array" ref="F193">IFERROR(DATEVALUE(LEFT(VLOOKUP(Table3[[#This Row],[VISIT_ID]],J_A_visits!A:O,COLUMN(J_A_visits!E:E),0),10)),"")</f>
        <v/>
      </c>
      <c r="G193" s="30">
        <f t="array" ref="G193">IFERROR(VLOOKUP(Table3[[#This Row],[TS_ID]],J_A_visits_timeSheetEntries!A:H,COLUMN(J_A_visits_timeSheetEntries!B:B),0),"")</f>
        <v/>
      </c>
      <c r="H193" s="38">
        <f t="array" ref="H193">IFERROR(TIMEVALUE(MID(VLOOKUP(Table3[[#This Row],[TS_ID]],J_A_visits_timeSheetEntries!$A:$H,COLUMN(J_A_visits_timeSheetEntries!C:C),0),12,8))-(7/24),"")</f>
        <v/>
      </c>
      <c r="I193" s="38">
        <f t="array" ref="I193">IFERROR(
    MOD(TIMEVALUE(MID(VLOOKUP(Table3[[#This Row],[TS_ID]],J_A_visits_timeSheetEntries!$A:$H,COLUMN(J_A_visits_timeSheetEntries!D:D),0),12,8)) - (7/24), 1),
"")</f>
        <v/>
      </c>
      <c r="J193" s="20">
        <f t="array" ref="J193">IFERROR(IFERROR(VLOOKUP(Table3[[#This Row],[TS_ID]],J_A_visits_timeSheetEntries!$A:$H,COLUMN(J_A_visits_timeSheetEntries!E:E),0),"")/3600,"")</f>
        <v/>
      </c>
      <c r="K193" s="37">
        <f t="array" ref="K193">IFERROR(VLOOKUP(Table3[[#This Row],[TS_ID]],J_A_visits_timeSheetEntries!$A:$H,COLUMN(J_A_visits_timeSheetEntries!$F:$F),FALSE),"")</f>
        <v/>
      </c>
      <c r="L193" s="37">
        <f>IFERROR(Table3[[#This Row],[DURATION]]*Table3[[#This Row],[LABOR_RATE]],"")</f>
        <v/>
      </c>
      <c r="M193" s="30">
        <f t="array" ref="M193">IFERROR(VLOOKUP(Table3[[#This Row],[TS_ID]],J_A_visits_timeSheetEntries!$A:$H,COLUMN(J_A_visits_timeSheetEntries!H:H),0),"")</f>
        <v/>
      </c>
    </row>
    <row r="194">
      <c r="A194" s="30">
        <f>IF(J_A_visits_timeSheetEntries!A194="","",J_A_visits_timeSheetEntries!A194)</f>
        <v/>
      </c>
      <c r="B194" s="30">
        <f t="array" ref="B194">IFERROR(VLOOKUP(Table3[[#This Row],[TS_ID]],J_A_visits_timeSheetEntries!A:I,COLUMN(J_A_visits_timeSheetEntries!I:I),0),"")</f>
        <v/>
      </c>
      <c r="C194" s="30">
        <f t="array" ref="C194">IFERROR(VLOOKUP(Table3[[#This Row],[VISIT_ID]],J_A_visits!$A:$O,COLUMN(J_A_visits!B:B),0),"")</f>
        <v/>
      </c>
      <c r="D194" s="30">
        <f t="array" ref="D194">IFERROR(VLOOKUP(Table3[[#This Row],[VISIT_ID]],J_A_visits!$A:$O,COLUMN(J_A_visits!C:C),0),"")</f>
        <v/>
      </c>
      <c r="E194" s="30">
        <f t="array" ref="E194">IFERROR(VLOOKUP(Table3[[#This Row],[VISIT_ID]],J_A_visits!$A:$O,COLUMN(J_A_visits!D:D),0),"")</f>
        <v/>
      </c>
      <c r="F194" s="6">
        <f t="array" ref="F194">IFERROR(DATEVALUE(LEFT(VLOOKUP(Table3[[#This Row],[VISIT_ID]],J_A_visits!A:O,COLUMN(J_A_visits!E:E),0),10)),"")</f>
        <v/>
      </c>
      <c r="G194" s="30">
        <f t="array" ref="G194">IFERROR(VLOOKUP(Table3[[#This Row],[TS_ID]],J_A_visits_timeSheetEntries!A:H,COLUMN(J_A_visits_timeSheetEntries!B:B),0),"")</f>
        <v/>
      </c>
      <c r="H194" s="38">
        <f t="array" ref="H194">IFERROR(TIMEVALUE(MID(VLOOKUP(Table3[[#This Row],[TS_ID]],J_A_visits_timeSheetEntries!$A:$H,COLUMN(J_A_visits_timeSheetEntries!C:C),0),12,8))-(7/24),"")</f>
        <v/>
      </c>
      <c r="I194" s="38">
        <f t="array" ref="I194">IFERROR(
    MOD(TIMEVALUE(MID(VLOOKUP(Table3[[#This Row],[TS_ID]],J_A_visits_timeSheetEntries!$A:$H,COLUMN(J_A_visits_timeSheetEntries!D:D),0),12,8)) - (7/24), 1),
"")</f>
        <v/>
      </c>
      <c r="J194" s="20">
        <f t="array" ref="J194">IFERROR(IFERROR(VLOOKUP(Table3[[#This Row],[TS_ID]],J_A_visits_timeSheetEntries!$A:$H,COLUMN(J_A_visits_timeSheetEntries!E:E),0),"")/3600,"")</f>
        <v/>
      </c>
      <c r="K194" s="37">
        <f t="array" ref="K194">IFERROR(VLOOKUP(Table3[[#This Row],[TS_ID]],J_A_visits_timeSheetEntries!$A:$H,COLUMN(J_A_visits_timeSheetEntries!$F:$F),FALSE),"")</f>
        <v/>
      </c>
      <c r="L194" s="37">
        <f>IFERROR(Table3[[#This Row],[DURATION]]*Table3[[#This Row],[LABOR_RATE]],"")</f>
        <v/>
      </c>
      <c r="M194" s="30">
        <f t="array" ref="M194">IFERROR(VLOOKUP(Table3[[#This Row],[TS_ID]],J_A_visits_timeSheetEntries!$A:$H,COLUMN(J_A_visits_timeSheetEntries!H:H),0),"")</f>
        <v/>
      </c>
    </row>
    <row r="195">
      <c r="A195" s="30">
        <f>IF(J_A_visits_timeSheetEntries!A195="","",J_A_visits_timeSheetEntries!A195)</f>
        <v/>
      </c>
      <c r="B195" s="30">
        <f t="array" ref="B195">IFERROR(VLOOKUP(Table3[[#This Row],[TS_ID]],J_A_visits_timeSheetEntries!A:I,COLUMN(J_A_visits_timeSheetEntries!I:I),0),"")</f>
        <v/>
      </c>
      <c r="C195" s="30">
        <f t="array" ref="C195">IFERROR(VLOOKUP(Table3[[#This Row],[VISIT_ID]],J_A_visits!$A:$O,COLUMN(J_A_visits!B:B),0),"")</f>
        <v/>
      </c>
      <c r="D195" s="30">
        <f t="array" ref="D195">IFERROR(VLOOKUP(Table3[[#This Row],[VISIT_ID]],J_A_visits!$A:$O,COLUMN(J_A_visits!C:C),0),"")</f>
        <v/>
      </c>
      <c r="E195" s="30">
        <f t="array" ref="E195">IFERROR(VLOOKUP(Table3[[#This Row],[VISIT_ID]],J_A_visits!$A:$O,COLUMN(J_A_visits!D:D),0),"")</f>
        <v/>
      </c>
      <c r="F195" s="6">
        <f t="array" ref="F195">IFERROR(DATEVALUE(LEFT(VLOOKUP(Table3[[#This Row],[VISIT_ID]],J_A_visits!A:O,COLUMN(J_A_visits!E:E),0),10)),"")</f>
        <v/>
      </c>
      <c r="G195" s="30">
        <f t="array" ref="G195">IFERROR(VLOOKUP(Table3[[#This Row],[TS_ID]],J_A_visits_timeSheetEntries!A:H,COLUMN(J_A_visits_timeSheetEntries!B:B),0),"")</f>
        <v/>
      </c>
      <c r="H195" s="38">
        <f t="array" ref="H195">IFERROR(TIMEVALUE(MID(VLOOKUP(Table3[[#This Row],[TS_ID]],J_A_visits_timeSheetEntries!$A:$H,COLUMN(J_A_visits_timeSheetEntries!C:C),0),12,8))-(7/24),"")</f>
        <v/>
      </c>
      <c r="I195" s="38">
        <f t="array" ref="I195">IFERROR(
    MOD(TIMEVALUE(MID(VLOOKUP(Table3[[#This Row],[TS_ID]],J_A_visits_timeSheetEntries!$A:$H,COLUMN(J_A_visits_timeSheetEntries!D:D),0),12,8)) - (7/24), 1),
"")</f>
        <v/>
      </c>
      <c r="J195" s="20">
        <f t="array" ref="J195">IFERROR(IFERROR(VLOOKUP(Table3[[#This Row],[TS_ID]],J_A_visits_timeSheetEntries!$A:$H,COLUMN(J_A_visits_timeSheetEntries!E:E),0),"")/3600,"")</f>
        <v/>
      </c>
      <c r="K195" s="37">
        <f t="array" ref="K195">IFERROR(VLOOKUP(Table3[[#This Row],[TS_ID]],J_A_visits_timeSheetEntries!$A:$H,COLUMN(J_A_visits_timeSheetEntries!$F:$F),FALSE),"")</f>
        <v/>
      </c>
      <c r="L195" s="37">
        <f>IFERROR(Table3[[#This Row],[DURATION]]*Table3[[#This Row],[LABOR_RATE]],"")</f>
        <v/>
      </c>
      <c r="M195" s="30">
        <f t="array" ref="M195">IFERROR(VLOOKUP(Table3[[#This Row],[TS_ID]],J_A_visits_timeSheetEntries!$A:$H,COLUMN(J_A_visits_timeSheetEntries!H:H),0),"")</f>
        <v/>
      </c>
    </row>
    <row r="196">
      <c r="A196" s="30">
        <f>IF(J_A_visits_timeSheetEntries!A196="","",J_A_visits_timeSheetEntries!A196)</f>
        <v/>
      </c>
      <c r="B196" s="30">
        <f t="array" ref="B196">IFERROR(VLOOKUP(Table3[[#This Row],[TS_ID]],J_A_visits_timeSheetEntries!A:I,COLUMN(J_A_visits_timeSheetEntries!I:I),0),"")</f>
        <v/>
      </c>
      <c r="C196" s="30">
        <f t="array" ref="C196">IFERROR(VLOOKUP(Table3[[#This Row],[VISIT_ID]],J_A_visits!$A:$O,COLUMN(J_A_visits!B:B),0),"")</f>
        <v/>
      </c>
      <c r="D196" s="30">
        <f t="array" ref="D196">IFERROR(VLOOKUP(Table3[[#This Row],[VISIT_ID]],J_A_visits!$A:$O,COLUMN(J_A_visits!C:C),0),"")</f>
        <v/>
      </c>
      <c r="E196" s="30">
        <f t="array" ref="E196">IFERROR(VLOOKUP(Table3[[#This Row],[VISIT_ID]],J_A_visits!$A:$O,COLUMN(J_A_visits!D:D),0),"")</f>
        <v/>
      </c>
      <c r="F196" s="6">
        <f t="array" ref="F196">IFERROR(DATEVALUE(LEFT(VLOOKUP(Table3[[#This Row],[VISIT_ID]],J_A_visits!A:O,COLUMN(J_A_visits!E:E),0),10)),"")</f>
        <v/>
      </c>
      <c r="G196" s="30">
        <f t="array" ref="G196">IFERROR(VLOOKUP(Table3[[#This Row],[TS_ID]],J_A_visits_timeSheetEntries!A:H,COLUMN(J_A_visits_timeSheetEntries!B:B),0),"")</f>
        <v/>
      </c>
      <c r="H196" s="38">
        <f t="array" ref="H196">IFERROR(TIMEVALUE(MID(VLOOKUP(Table3[[#This Row],[TS_ID]],J_A_visits_timeSheetEntries!$A:$H,COLUMN(J_A_visits_timeSheetEntries!C:C),0),12,8))-(7/24),"")</f>
        <v/>
      </c>
      <c r="I196" s="38">
        <f t="array" ref="I196">IFERROR(
    MOD(TIMEVALUE(MID(VLOOKUP(Table3[[#This Row],[TS_ID]],J_A_visits_timeSheetEntries!$A:$H,COLUMN(J_A_visits_timeSheetEntries!D:D),0),12,8)) - (7/24), 1),
"")</f>
        <v/>
      </c>
      <c r="J196" s="20">
        <f t="array" ref="J196">IFERROR(IFERROR(VLOOKUP(Table3[[#This Row],[TS_ID]],J_A_visits_timeSheetEntries!$A:$H,COLUMN(J_A_visits_timeSheetEntries!E:E),0),"")/3600,"")</f>
        <v/>
      </c>
      <c r="K196" s="37">
        <f t="array" ref="K196">IFERROR(VLOOKUP(Table3[[#This Row],[TS_ID]],J_A_visits_timeSheetEntries!$A:$H,COLUMN(J_A_visits_timeSheetEntries!$F:$F),FALSE),"")</f>
        <v/>
      </c>
      <c r="L196" s="37">
        <f>IFERROR(Table3[[#This Row],[DURATION]]*Table3[[#This Row],[LABOR_RATE]],"")</f>
        <v/>
      </c>
      <c r="M196" s="30">
        <f t="array" ref="M196">IFERROR(VLOOKUP(Table3[[#This Row],[TS_ID]],J_A_visits_timeSheetEntries!$A:$H,COLUMN(J_A_visits_timeSheetEntries!H:H),0),"")</f>
        <v/>
      </c>
    </row>
    <row r="197">
      <c r="A197" s="30">
        <f>IF(J_A_visits_timeSheetEntries!A197="","",J_A_visits_timeSheetEntries!A197)</f>
        <v/>
      </c>
      <c r="B197" s="30">
        <f t="array" ref="B197">IFERROR(VLOOKUP(Table3[[#This Row],[TS_ID]],J_A_visits_timeSheetEntries!A:I,COLUMN(J_A_visits_timeSheetEntries!I:I),0),"")</f>
        <v/>
      </c>
      <c r="C197" s="30">
        <f t="array" ref="C197">IFERROR(VLOOKUP(Table3[[#This Row],[VISIT_ID]],J_A_visits!$A:$O,COLUMN(J_A_visits!B:B),0),"")</f>
        <v/>
      </c>
      <c r="D197" s="30">
        <f t="array" ref="D197">IFERROR(VLOOKUP(Table3[[#This Row],[VISIT_ID]],J_A_visits!$A:$O,COLUMN(J_A_visits!C:C),0),"")</f>
        <v/>
      </c>
      <c r="E197" s="30">
        <f t="array" ref="E197">IFERROR(VLOOKUP(Table3[[#This Row],[VISIT_ID]],J_A_visits!$A:$O,COLUMN(J_A_visits!D:D),0),"")</f>
        <v/>
      </c>
      <c r="F197" s="6">
        <f t="array" ref="F197">IFERROR(DATEVALUE(LEFT(VLOOKUP(Table3[[#This Row],[VISIT_ID]],J_A_visits!A:O,COLUMN(J_A_visits!E:E),0),10)),"")</f>
        <v/>
      </c>
      <c r="G197" s="30">
        <f t="array" ref="G197">IFERROR(VLOOKUP(Table3[[#This Row],[TS_ID]],J_A_visits_timeSheetEntries!A:H,COLUMN(J_A_visits_timeSheetEntries!B:B),0),"")</f>
        <v/>
      </c>
      <c r="H197" s="38">
        <f t="array" ref="H197">IFERROR(TIMEVALUE(MID(VLOOKUP(Table3[[#This Row],[TS_ID]],J_A_visits_timeSheetEntries!$A:$H,COLUMN(J_A_visits_timeSheetEntries!C:C),0),12,8))-(7/24),"")</f>
        <v/>
      </c>
      <c r="I197" s="38">
        <f t="array" ref="I197">IFERROR(
    MOD(TIMEVALUE(MID(VLOOKUP(Table3[[#This Row],[TS_ID]],J_A_visits_timeSheetEntries!$A:$H,COLUMN(J_A_visits_timeSheetEntries!D:D),0),12,8)) - (7/24), 1),
"")</f>
        <v/>
      </c>
      <c r="J197" s="20">
        <f t="array" ref="J197">IFERROR(IFERROR(VLOOKUP(Table3[[#This Row],[TS_ID]],J_A_visits_timeSheetEntries!$A:$H,COLUMN(J_A_visits_timeSheetEntries!E:E),0),"")/3600,"")</f>
        <v/>
      </c>
      <c r="K197" s="37">
        <f t="array" ref="K197">IFERROR(VLOOKUP(Table3[[#This Row],[TS_ID]],J_A_visits_timeSheetEntries!$A:$H,COLUMN(J_A_visits_timeSheetEntries!$F:$F),FALSE),"")</f>
        <v/>
      </c>
      <c r="L197" s="37">
        <f>IFERROR(Table3[[#This Row],[DURATION]]*Table3[[#This Row],[LABOR_RATE]],"")</f>
        <v/>
      </c>
      <c r="M197" s="30">
        <f t="array" ref="M197">IFERROR(VLOOKUP(Table3[[#This Row],[TS_ID]],J_A_visits_timeSheetEntries!$A:$H,COLUMN(J_A_visits_timeSheetEntries!H:H),0),"")</f>
        <v/>
      </c>
    </row>
    <row r="198">
      <c r="A198" s="30">
        <f>IF(J_A_visits_timeSheetEntries!A198="","",J_A_visits_timeSheetEntries!A198)</f>
        <v/>
      </c>
      <c r="B198" s="30">
        <f t="array" ref="B198">IFERROR(VLOOKUP(Table3[[#This Row],[TS_ID]],J_A_visits_timeSheetEntries!A:I,COLUMN(J_A_visits_timeSheetEntries!I:I),0),"")</f>
        <v/>
      </c>
      <c r="C198" s="30">
        <f t="array" ref="C198">IFERROR(VLOOKUP(Table3[[#This Row],[VISIT_ID]],J_A_visits!$A:$O,COLUMN(J_A_visits!B:B),0),"")</f>
        <v/>
      </c>
      <c r="D198" s="30">
        <f t="array" ref="D198">IFERROR(VLOOKUP(Table3[[#This Row],[VISIT_ID]],J_A_visits!$A:$O,COLUMN(J_A_visits!C:C),0),"")</f>
        <v/>
      </c>
      <c r="E198" s="30">
        <f t="array" ref="E198">IFERROR(VLOOKUP(Table3[[#This Row],[VISIT_ID]],J_A_visits!$A:$O,COLUMN(J_A_visits!D:D),0),"")</f>
        <v/>
      </c>
      <c r="F198" s="6">
        <f t="array" ref="F198">IFERROR(DATEVALUE(LEFT(VLOOKUP(Table3[[#This Row],[VISIT_ID]],J_A_visits!A:O,COLUMN(J_A_visits!E:E),0),10)),"")</f>
        <v/>
      </c>
      <c r="G198" s="30">
        <f t="array" ref="G198">IFERROR(VLOOKUP(Table3[[#This Row],[TS_ID]],J_A_visits_timeSheetEntries!A:H,COLUMN(J_A_visits_timeSheetEntries!B:B),0),"")</f>
        <v/>
      </c>
      <c r="H198" s="38">
        <f t="array" ref="H198">IFERROR(TIMEVALUE(MID(VLOOKUP(Table3[[#This Row],[TS_ID]],J_A_visits_timeSheetEntries!$A:$H,COLUMN(J_A_visits_timeSheetEntries!C:C),0),12,8))-(7/24),"")</f>
        <v/>
      </c>
      <c r="I198" s="38">
        <f t="array" ref="I198">IFERROR(
    MOD(TIMEVALUE(MID(VLOOKUP(Table3[[#This Row],[TS_ID]],J_A_visits_timeSheetEntries!$A:$H,COLUMN(J_A_visits_timeSheetEntries!D:D),0),12,8)) - (7/24), 1),
"")</f>
        <v/>
      </c>
      <c r="J198" s="20">
        <f t="array" ref="J198">IFERROR(IFERROR(VLOOKUP(Table3[[#This Row],[TS_ID]],J_A_visits_timeSheetEntries!$A:$H,COLUMN(J_A_visits_timeSheetEntries!E:E),0),"")/3600,"")</f>
        <v/>
      </c>
      <c r="K198" s="37">
        <f t="array" ref="K198">IFERROR(VLOOKUP(Table3[[#This Row],[TS_ID]],J_A_visits_timeSheetEntries!$A:$H,COLUMN(J_A_visits_timeSheetEntries!$F:$F),FALSE),"")</f>
        <v/>
      </c>
      <c r="L198" s="37">
        <f>IFERROR(Table3[[#This Row],[DURATION]]*Table3[[#This Row],[LABOR_RATE]],"")</f>
        <v/>
      </c>
      <c r="M198" s="30">
        <f t="array" ref="M198">IFERROR(VLOOKUP(Table3[[#This Row],[TS_ID]],J_A_visits_timeSheetEntries!$A:$H,COLUMN(J_A_visits_timeSheetEntries!H:H),0),"")</f>
        <v/>
      </c>
    </row>
    <row r="199">
      <c r="A199" s="30">
        <f>IF(J_A_visits_timeSheetEntries!A199="","",J_A_visits_timeSheetEntries!A199)</f>
        <v/>
      </c>
      <c r="B199" s="30">
        <f t="array" ref="B199">IFERROR(VLOOKUP(Table3[[#This Row],[TS_ID]],J_A_visits_timeSheetEntries!A:I,COLUMN(J_A_visits_timeSheetEntries!I:I),0),"")</f>
        <v/>
      </c>
      <c r="C199" s="30">
        <f t="array" ref="C199">IFERROR(VLOOKUP(Table3[[#This Row],[VISIT_ID]],J_A_visits!$A:$O,COLUMN(J_A_visits!B:B),0),"")</f>
        <v/>
      </c>
      <c r="D199" s="30">
        <f t="array" ref="D199">IFERROR(VLOOKUP(Table3[[#This Row],[VISIT_ID]],J_A_visits!$A:$O,COLUMN(J_A_visits!C:C),0),"")</f>
        <v/>
      </c>
      <c r="E199" s="30">
        <f t="array" ref="E199">IFERROR(VLOOKUP(Table3[[#This Row],[VISIT_ID]],J_A_visits!$A:$O,COLUMN(J_A_visits!D:D),0),"")</f>
        <v/>
      </c>
      <c r="F199" s="6">
        <f t="array" ref="F199">IFERROR(DATEVALUE(LEFT(VLOOKUP(Table3[[#This Row],[VISIT_ID]],J_A_visits!A:O,COLUMN(J_A_visits!E:E),0),10)),"")</f>
        <v/>
      </c>
      <c r="G199" s="30">
        <f t="array" ref="G199">IFERROR(VLOOKUP(Table3[[#This Row],[TS_ID]],J_A_visits_timeSheetEntries!A:H,COLUMN(J_A_visits_timeSheetEntries!B:B),0),"")</f>
        <v/>
      </c>
      <c r="H199" s="38">
        <f t="array" ref="H199">IFERROR(TIMEVALUE(MID(VLOOKUP(Table3[[#This Row],[TS_ID]],J_A_visits_timeSheetEntries!$A:$H,COLUMN(J_A_visits_timeSheetEntries!C:C),0),12,8))-(7/24),"")</f>
        <v/>
      </c>
      <c r="I199" s="38">
        <f t="array" ref="I199">IFERROR(
    MOD(TIMEVALUE(MID(VLOOKUP(Table3[[#This Row],[TS_ID]],J_A_visits_timeSheetEntries!$A:$H,COLUMN(J_A_visits_timeSheetEntries!D:D),0),12,8)) - (7/24), 1),
"")</f>
        <v/>
      </c>
      <c r="J199" s="20">
        <f t="array" ref="J199">IFERROR(IFERROR(VLOOKUP(Table3[[#This Row],[TS_ID]],J_A_visits_timeSheetEntries!$A:$H,COLUMN(J_A_visits_timeSheetEntries!E:E),0),"")/3600,"")</f>
        <v/>
      </c>
      <c r="K199" s="37">
        <f t="array" ref="K199">IFERROR(VLOOKUP(Table3[[#This Row],[TS_ID]],J_A_visits_timeSheetEntries!$A:$H,COLUMN(J_A_visits_timeSheetEntries!$F:$F),FALSE),"")</f>
        <v/>
      </c>
      <c r="L199" s="37">
        <f>IFERROR(Table3[[#This Row],[DURATION]]*Table3[[#This Row],[LABOR_RATE]],"")</f>
        <v/>
      </c>
      <c r="M199" s="30">
        <f t="array" ref="M199">IFERROR(VLOOKUP(Table3[[#This Row],[TS_ID]],J_A_visits_timeSheetEntries!$A:$H,COLUMN(J_A_visits_timeSheetEntries!H:H),0),"")</f>
        <v/>
      </c>
    </row>
    <row r="200">
      <c r="A200" s="30">
        <f>IF(J_A_visits_timeSheetEntries!A200="","",J_A_visits_timeSheetEntries!A200)</f>
        <v/>
      </c>
      <c r="B200" s="30">
        <f t="array" ref="B200">IFERROR(VLOOKUP(Table3[[#This Row],[TS_ID]],J_A_visits_timeSheetEntries!A:I,COLUMN(J_A_visits_timeSheetEntries!I:I),0),"")</f>
        <v/>
      </c>
      <c r="C200" s="30">
        <f t="array" ref="C200">IFERROR(VLOOKUP(Table3[[#This Row],[VISIT_ID]],J_A_visits!$A:$O,COLUMN(J_A_visits!B:B),0),"")</f>
        <v/>
      </c>
      <c r="D200" s="30">
        <f t="array" ref="D200">IFERROR(VLOOKUP(Table3[[#This Row],[VISIT_ID]],J_A_visits!$A:$O,COLUMN(J_A_visits!C:C),0),"")</f>
        <v/>
      </c>
      <c r="E200" s="30">
        <f t="array" ref="E200">IFERROR(VLOOKUP(Table3[[#This Row],[VISIT_ID]],J_A_visits!$A:$O,COLUMN(J_A_visits!D:D),0),"")</f>
        <v/>
      </c>
      <c r="F200" s="6">
        <f t="array" ref="F200">IFERROR(DATEVALUE(LEFT(VLOOKUP(Table3[[#This Row],[VISIT_ID]],J_A_visits!A:O,COLUMN(J_A_visits!E:E),0),10)),"")</f>
        <v/>
      </c>
      <c r="G200" s="30">
        <f t="array" ref="G200">IFERROR(VLOOKUP(Table3[[#This Row],[TS_ID]],J_A_visits_timeSheetEntries!A:H,COLUMN(J_A_visits_timeSheetEntries!B:B),0),"")</f>
        <v/>
      </c>
      <c r="H200" s="38">
        <f t="array" ref="H200">IFERROR(TIMEVALUE(MID(VLOOKUP(Table3[[#This Row],[TS_ID]],J_A_visits_timeSheetEntries!$A:$H,COLUMN(J_A_visits_timeSheetEntries!C:C),0),12,8))-(7/24),"")</f>
        <v/>
      </c>
      <c r="I200" s="38">
        <f t="array" ref="I200">IFERROR(
    MOD(TIMEVALUE(MID(VLOOKUP(Table3[[#This Row],[TS_ID]],J_A_visits_timeSheetEntries!$A:$H,COLUMN(J_A_visits_timeSheetEntries!D:D),0),12,8)) - (7/24), 1),
"")</f>
        <v/>
      </c>
      <c r="J200" s="20">
        <f t="array" ref="J200">IFERROR(IFERROR(VLOOKUP(Table3[[#This Row],[TS_ID]],J_A_visits_timeSheetEntries!$A:$H,COLUMN(J_A_visits_timeSheetEntries!E:E),0),"")/3600,"")</f>
        <v/>
      </c>
      <c r="K200" s="37">
        <f t="array" ref="K200">IFERROR(VLOOKUP(Table3[[#This Row],[TS_ID]],J_A_visits_timeSheetEntries!$A:$H,COLUMN(J_A_visits_timeSheetEntries!$F:$F),FALSE),"")</f>
        <v/>
      </c>
      <c r="L200" s="37">
        <f>IFERROR(Table3[[#This Row],[DURATION]]*Table3[[#This Row],[LABOR_RATE]],"")</f>
        <v/>
      </c>
      <c r="M200" s="30">
        <f t="array" ref="M200">IFERROR(VLOOKUP(Table3[[#This Row],[TS_ID]],J_A_visits_timeSheetEntries!$A:$H,COLUMN(J_A_visits_timeSheetEntries!H:H),0),"")</f>
        <v/>
      </c>
    </row>
    <row r="201">
      <c r="A201" s="30">
        <f>IF(J_A_visits_timeSheetEntries!A201="","",J_A_visits_timeSheetEntries!A201)</f>
        <v/>
      </c>
      <c r="B201" s="30">
        <f t="array" ref="B201">IFERROR(VLOOKUP(Table3[[#This Row],[TS_ID]],J_A_visits_timeSheetEntries!A:I,COLUMN(J_A_visits_timeSheetEntries!I:I),0),"")</f>
        <v/>
      </c>
      <c r="C201" s="30">
        <f t="array" ref="C201">IFERROR(VLOOKUP(Table3[[#This Row],[VISIT_ID]],J_A_visits!$A:$O,COLUMN(J_A_visits!B:B),0),"")</f>
        <v/>
      </c>
      <c r="D201" s="30">
        <f t="array" ref="D201">IFERROR(VLOOKUP(Table3[[#This Row],[VISIT_ID]],J_A_visits!$A:$O,COLUMN(J_A_visits!C:C),0),"")</f>
        <v/>
      </c>
      <c r="E201" s="30">
        <f t="array" ref="E201">IFERROR(VLOOKUP(Table3[[#This Row],[VISIT_ID]],J_A_visits!$A:$O,COLUMN(J_A_visits!D:D),0),"")</f>
        <v/>
      </c>
      <c r="F201" s="6">
        <f t="array" ref="F201">IFERROR(DATEVALUE(LEFT(VLOOKUP(Table3[[#This Row],[VISIT_ID]],J_A_visits!A:O,COLUMN(J_A_visits!E:E),0),10)),"")</f>
        <v/>
      </c>
      <c r="G201" s="30">
        <f t="array" ref="G201">IFERROR(VLOOKUP(Table3[[#This Row],[TS_ID]],J_A_visits_timeSheetEntries!A:H,COLUMN(J_A_visits_timeSheetEntries!B:B),0),"")</f>
        <v/>
      </c>
      <c r="H201" s="38">
        <f t="array" ref="H201">IFERROR(TIMEVALUE(MID(VLOOKUP(Table3[[#This Row],[TS_ID]],J_A_visits_timeSheetEntries!$A:$H,COLUMN(J_A_visits_timeSheetEntries!C:C),0),12,8))-(7/24),"")</f>
        <v/>
      </c>
      <c r="I201" s="38">
        <f t="array" ref="I201">IFERROR(
    MOD(TIMEVALUE(MID(VLOOKUP(Table3[[#This Row],[TS_ID]],J_A_visits_timeSheetEntries!$A:$H,COLUMN(J_A_visits_timeSheetEntries!D:D),0),12,8)) - (7/24), 1),
"")</f>
        <v/>
      </c>
      <c r="J201" s="20">
        <f t="array" ref="J201">IFERROR(IFERROR(VLOOKUP(Table3[[#This Row],[TS_ID]],J_A_visits_timeSheetEntries!$A:$H,COLUMN(J_A_visits_timeSheetEntries!E:E),0),"")/3600,"")</f>
        <v/>
      </c>
      <c r="K201" s="37">
        <f t="array" ref="K201">IFERROR(VLOOKUP(Table3[[#This Row],[TS_ID]],J_A_visits_timeSheetEntries!$A:$H,COLUMN(J_A_visits_timeSheetEntries!$F:$F),FALSE),"")</f>
        <v/>
      </c>
      <c r="L201" s="37">
        <f>IFERROR(Table3[[#This Row],[DURATION]]*Table3[[#This Row],[LABOR_RATE]],"")</f>
        <v/>
      </c>
      <c r="M201" s="30">
        <f t="array" ref="M201">IFERROR(VLOOKUP(Table3[[#This Row],[TS_ID]],J_A_visits_timeSheetEntries!$A:$H,COLUMN(J_A_visits_timeSheetEntries!H:H),0),"")</f>
        <v/>
      </c>
    </row>
    <row r="202">
      <c r="A202" s="30">
        <f>IF(J_A_visits_timeSheetEntries!A202="","",J_A_visits_timeSheetEntries!A202)</f>
        <v/>
      </c>
      <c r="B202" s="30">
        <f t="array" ref="B202">IFERROR(VLOOKUP(Table3[[#This Row],[TS_ID]],J_A_visits_timeSheetEntries!A:I,COLUMN(J_A_visits_timeSheetEntries!I:I),0),"")</f>
        <v/>
      </c>
      <c r="C202" s="30">
        <f t="array" ref="C202">IFERROR(VLOOKUP(Table3[[#This Row],[VISIT_ID]],J_A_visits!$A:$O,COLUMN(J_A_visits!B:B),0),"")</f>
        <v/>
      </c>
      <c r="D202" s="30">
        <f t="array" ref="D202">IFERROR(VLOOKUP(Table3[[#This Row],[VISIT_ID]],J_A_visits!$A:$O,COLUMN(J_A_visits!C:C),0),"")</f>
        <v/>
      </c>
      <c r="E202" s="30">
        <f t="array" ref="E202">IFERROR(VLOOKUP(Table3[[#This Row],[VISIT_ID]],J_A_visits!$A:$O,COLUMN(J_A_visits!D:D),0),"")</f>
        <v/>
      </c>
      <c r="F202" s="6">
        <f t="array" ref="F202">IFERROR(DATEVALUE(LEFT(VLOOKUP(Table3[[#This Row],[VISIT_ID]],J_A_visits!A:O,COLUMN(J_A_visits!E:E),0),10)),"")</f>
        <v/>
      </c>
      <c r="G202" s="30">
        <f t="array" ref="G202">IFERROR(VLOOKUP(Table3[[#This Row],[TS_ID]],J_A_visits_timeSheetEntries!A:H,COLUMN(J_A_visits_timeSheetEntries!B:B),0),"")</f>
        <v/>
      </c>
      <c r="H202" s="38">
        <f t="array" ref="H202">IFERROR(TIMEVALUE(MID(VLOOKUP(Table3[[#This Row],[TS_ID]],J_A_visits_timeSheetEntries!$A:$H,COLUMN(J_A_visits_timeSheetEntries!C:C),0),12,8))-(7/24),"")</f>
        <v/>
      </c>
      <c r="I202" s="38">
        <f t="array" ref="I202">IFERROR(
    MOD(TIMEVALUE(MID(VLOOKUP(Table3[[#This Row],[TS_ID]],J_A_visits_timeSheetEntries!$A:$H,COLUMN(J_A_visits_timeSheetEntries!D:D),0),12,8)) - (7/24), 1),
"")</f>
        <v/>
      </c>
      <c r="J202" s="20">
        <f t="array" ref="J202">IFERROR(IFERROR(VLOOKUP(Table3[[#This Row],[TS_ID]],J_A_visits_timeSheetEntries!$A:$H,COLUMN(J_A_visits_timeSheetEntries!E:E),0),"")/3600,"")</f>
        <v/>
      </c>
      <c r="K202" s="37">
        <f t="array" ref="K202">IFERROR(VLOOKUP(Table3[[#This Row],[TS_ID]],J_A_visits_timeSheetEntries!$A:$H,COLUMN(J_A_visits_timeSheetEntries!$F:$F),FALSE),"")</f>
        <v/>
      </c>
      <c r="L202" s="37">
        <f>IFERROR(Table3[[#This Row],[DURATION]]*Table3[[#This Row],[LABOR_RATE]],"")</f>
        <v/>
      </c>
      <c r="M202" s="30">
        <f t="array" ref="M202">IFERROR(VLOOKUP(Table3[[#This Row],[TS_ID]],J_A_visits_timeSheetEntries!$A:$H,COLUMN(J_A_visits_timeSheetEntries!H:H),0),"")</f>
        <v/>
      </c>
    </row>
    <row r="203">
      <c r="A203" s="30">
        <f>IF(J_A_visits_timeSheetEntries!A203="","",J_A_visits_timeSheetEntries!A203)</f>
        <v/>
      </c>
      <c r="B203" s="30">
        <f t="array" ref="B203">IFERROR(VLOOKUP(Table3[[#This Row],[TS_ID]],J_A_visits_timeSheetEntries!A:I,COLUMN(J_A_visits_timeSheetEntries!I:I),0),"")</f>
        <v/>
      </c>
      <c r="C203" s="30">
        <f t="array" ref="C203">IFERROR(VLOOKUP(Table3[[#This Row],[VISIT_ID]],J_A_visits!$A:$O,COLUMN(J_A_visits!B:B),0),"")</f>
        <v/>
      </c>
      <c r="D203" s="30">
        <f t="array" ref="D203">IFERROR(VLOOKUP(Table3[[#This Row],[VISIT_ID]],J_A_visits!$A:$O,COLUMN(J_A_visits!C:C),0),"")</f>
        <v/>
      </c>
      <c r="E203" s="30">
        <f t="array" ref="E203">IFERROR(VLOOKUP(Table3[[#This Row],[VISIT_ID]],J_A_visits!$A:$O,COLUMN(J_A_visits!D:D),0),"")</f>
        <v/>
      </c>
      <c r="F203" s="6">
        <f t="array" ref="F203">IFERROR(DATEVALUE(LEFT(VLOOKUP(Table3[[#This Row],[VISIT_ID]],J_A_visits!A:O,COLUMN(J_A_visits!E:E),0),10)),"")</f>
        <v/>
      </c>
      <c r="G203" s="30">
        <f t="array" ref="G203">IFERROR(VLOOKUP(Table3[[#This Row],[TS_ID]],J_A_visits_timeSheetEntries!A:H,COLUMN(J_A_visits_timeSheetEntries!B:B),0),"")</f>
        <v/>
      </c>
      <c r="H203" s="38">
        <f t="array" ref="H203">IFERROR(TIMEVALUE(MID(VLOOKUP(Table3[[#This Row],[TS_ID]],J_A_visits_timeSheetEntries!$A:$H,COLUMN(J_A_visits_timeSheetEntries!C:C),0),12,8))-(7/24),"")</f>
        <v/>
      </c>
      <c r="I203" s="38">
        <f t="array" ref="I203">IFERROR(
    MOD(TIMEVALUE(MID(VLOOKUP(Table3[[#This Row],[TS_ID]],J_A_visits_timeSheetEntries!$A:$H,COLUMN(J_A_visits_timeSheetEntries!D:D),0),12,8)) - (7/24), 1),
"")</f>
        <v/>
      </c>
      <c r="J203" s="20">
        <f t="array" ref="J203">IFERROR(IFERROR(VLOOKUP(Table3[[#This Row],[TS_ID]],J_A_visits_timeSheetEntries!$A:$H,COLUMN(J_A_visits_timeSheetEntries!E:E),0),"")/3600,"")</f>
        <v/>
      </c>
      <c r="K203" s="37">
        <f t="array" ref="K203">IFERROR(VLOOKUP(Table3[[#This Row],[TS_ID]],J_A_visits_timeSheetEntries!$A:$H,COLUMN(J_A_visits_timeSheetEntries!$F:$F),FALSE),"")</f>
        <v/>
      </c>
      <c r="L203" s="37">
        <f>IFERROR(Table3[[#This Row],[DURATION]]*Table3[[#This Row],[LABOR_RATE]],"")</f>
        <v/>
      </c>
      <c r="M203" s="30">
        <f t="array" ref="M203">IFERROR(VLOOKUP(Table3[[#This Row],[TS_ID]],J_A_visits_timeSheetEntries!$A:$H,COLUMN(J_A_visits_timeSheetEntries!H:H),0),"")</f>
        <v/>
      </c>
    </row>
    <row r="204">
      <c r="A204" s="30">
        <f>IF(J_A_visits_timeSheetEntries!A204="","",J_A_visits_timeSheetEntries!A204)</f>
        <v/>
      </c>
      <c r="B204" s="30">
        <f t="array" ref="B204">IFERROR(VLOOKUP(Table3[[#This Row],[TS_ID]],J_A_visits_timeSheetEntries!A:I,COLUMN(J_A_visits_timeSheetEntries!I:I),0),"")</f>
        <v/>
      </c>
      <c r="C204" s="30">
        <f t="array" ref="C204">IFERROR(VLOOKUP(Table3[[#This Row],[VISIT_ID]],J_A_visits!$A:$O,COLUMN(J_A_visits!B:B),0),"")</f>
        <v/>
      </c>
      <c r="D204" s="30">
        <f t="array" ref="D204">IFERROR(VLOOKUP(Table3[[#This Row],[VISIT_ID]],J_A_visits!$A:$O,COLUMN(J_A_visits!C:C),0),"")</f>
        <v/>
      </c>
      <c r="E204" s="30">
        <f t="array" ref="E204">IFERROR(VLOOKUP(Table3[[#This Row],[VISIT_ID]],J_A_visits!$A:$O,COLUMN(J_A_visits!D:D),0),"")</f>
        <v/>
      </c>
      <c r="F204" s="6">
        <f t="array" ref="F204">IFERROR(DATEVALUE(LEFT(VLOOKUP(Table3[[#This Row],[VISIT_ID]],J_A_visits!A:O,COLUMN(J_A_visits!E:E),0),10)),"")</f>
        <v/>
      </c>
      <c r="G204" s="30">
        <f t="array" ref="G204">IFERROR(VLOOKUP(Table3[[#This Row],[TS_ID]],J_A_visits_timeSheetEntries!A:H,COLUMN(J_A_visits_timeSheetEntries!B:B),0),"")</f>
        <v/>
      </c>
      <c r="H204" s="38">
        <f t="array" ref="H204">IFERROR(TIMEVALUE(MID(VLOOKUP(Table3[[#This Row],[TS_ID]],J_A_visits_timeSheetEntries!$A:$H,COLUMN(J_A_visits_timeSheetEntries!C:C),0),12,8))-(7/24),"")</f>
        <v/>
      </c>
      <c r="I204" s="38">
        <f t="array" ref="I204">IFERROR(
    MOD(TIMEVALUE(MID(VLOOKUP(Table3[[#This Row],[TS_ID]],J_A_visits_timeSheetEntries!$A:$H,COLUMN(J_A_visits_timeSheetEntries!D:D),0),12,8)) - (7/24), 1),
"")</f>
        <v/>
      </c>
      <c r="J204" s="20">
        <f t="array" ref="J204">IFERROR(IFERROR(VLOOKUP(Table3[[#This Row],[TS_ID]],J_A_visits_timeSheetEntries!$A:$H,COLUMN(J_A_visits_timeSheetEntries!E:E),0),"")/3600,"")</f>
        <v/>
      </c>
      <c r="K204" s="37">
        <f t="array" ref="K204">IFERROR(VLOOKUP(Table3[[#This Row],[TS_ID]],J_A_visits_timeSheetEntries!$A:$H,COLUMN(J_A_visits_timeSheetEntries!$F:$F),FALSE),"")</f>
        <v/>
      </c>
      <c r="L204" s="37">
        <f>IFERROR(Table3[[#This Row],[DURATION]]*Table3[[#This Row],[LABOR_RATE]],"")</f>
        <v/>
      </c>
      <c r="M204" s="30">
        <f t="array" ref="M204">IFERROR(VLOOKUP(Table3[[#This Row],[TS_ID]],J_A_visits_timeSheetEntries!$A:$H,COLUMN(J_A_visits_timeSheetEntries!H:H),0),"")</f>
        <v/>
      </c>
    </row>
    <row r="205">
      <c r="A205" s="30">
        <f>IF(J_A_visits_timeSheetEntries!A205="","",J_A_visits_timeSheetEntries!A205)</f>
        <v/>
      </c>
      <c r="B205" s="30">
        <f t="array" ref="B205">IFERROR(VLOOKUP(Table3[[#This Row],[TS_ID]],J_A_visits_timeSheetEntries!A:I,COLUMN(J_A_visits_timeSheetEntries!I:I),0),"")</f>
        <v/>
      </c>
      <c r="C205" s="30">
        <f t="array" ref="C205">IFERROR(VLOOKUP(Table3[[#This Row],[VISIT_ID]],J_A_visits!$A:$O,COLUMN(J_A_visits!B:B),0),"")</f>
        <v/>
      </c>
      <c r="D205" s="30">
        <f t="array" ref="D205">IFERROR(VLOOKUP(Table3[[#This Row],[VISIT_ID]],J_A_visits!$A:$O,COLUMN(J_A_visits!C:C),0),"")</f>
        <v/>
      </c>
      <c r="E205" s="30">
        <f t="array" ref="E205">IFERROR(VLOOKUP(Table3[[#This Row],[VISIT_ID]],J_A_visits!$A:$O,COLUMN(J_A_visits!D:D),0),"")</f>
        <v/>
      </c>
      <c r="F205" s="6">
        <f t="array" ref="F205">IFERROR(DATEVALUE(LEFT(VLOOKUP(Table3[[#This Row],[VISIT_ID]],J_A_visits!A:O,COLUMN(J_A_visits!E:E),0),10)),"")</f>
        <v/>
      </c>
      <c r="G205" s="30">
        <f t="array" ref="G205">IFERROR(VLOOKUP(Table3[[#This Row],[TS_ID]],J_A_visits_timeSheetEntries!A:H,COLUMN(J_A_visits_timeSheetEntries!B:B),0),"")</f>
        <v/>
      </c>
      <c r="H205" s="38">
        <f t="array" ref="H205">IFERROR(TIMEVALUE(MID(VLOOKUP(Table3[[#This Row],[TS_ID]],J_A_visits_timeSheetEntries!$A:$H,COLUMN(J_A_visits_timeSheetEntries!C:C),0),12,8))-(7/24),"")</f>
        <v/>
      </c>
      <c r="I205" s="38">
        <f t="array" ref="I205">IFERROR(
    MOD(TIMEVALUE(MID(VLOOKUP(Table3[[#This Row],[TS_ID]],J_A_visits_timeSheetEntries!$A:$H,COLUMN(J_A_visits_timeSheetEntries!D:D),0),12,8)) - (7/24), 1),
"")</f>
        <v/>
      </c>
      <c r="J205" s="20">
        <f t="array" ref="J205">IFERROR(IFERROR(VLOOKUP(Table3[[#This Row],[TS_ID]],J_A_visits_timeSheetEntries!$A:$H,COLUMN(J_A_visits_timeSheetEntries!E:E),0),"")/3600,"")</f>
        <v/>
      </c>
      <c r="K205" s="37">
        <f t="array" ref="K205">IFERROR(VLOOKUP(Table3[[#This Row],[TS_ID]],J_A_visits_timeSheetEntries!$A:$H,COLUMN(J_A_visits_timeSheetEntries!$F:$F),FALSE),"")</f>
        <v/>
      </c>
      <c r="L205" s="37">
        <f>IFERROR(Table3[[#This Row],[DURATION]]*Table3[[#This Row],[LABOR_RATE]],"")</f>
        <v/>
      </c>
      <c r="M205" s="30">
        <f t="array" ref="M205">IFERROR(VLOOKUP(Table3[[#This Row],[TS_ID]],J_A_visits_timeSheetEntries!$A:$H,COLUMN(J_A_visits_timeSheetEntries!H:H),0),"")</f>
        <v/>
      </c>
    </row>
    <row r="206">
      <c r="A206" s="30">
        <f>IF(J_A_visits_timeSheetEntries!A206="","",J_A_visits_timeSheetEntries!A206)</f>
        <v/>
      </c>
      <c r="B206" s="30">
        <f t="array" ref="B206">IFERROR(VLOOKUP(Table3[[#This Row],[TS_ID]],J_A_visits_timeSheetEntries!A:I,COLUMN(J_A_visits_timeSheetEntries!I:I),0),"")</f>
        <v/>
      </c>
      <c r="C206" s="30">
        <f t="array" ref="C206">IFERROR(VLOOKUP(Table3[[#This Row],[VISIT_ID]],J_A_visits!$A:$O,COLUMN(J_A_visits!B:B),0),"")</f>
        <v/>
      </c>
      <c r="D206" s="30">
        <f t="array" ref="D206">IFERROR(VLOOKUP(Table3[[#This Row],[VISIT_ID]],J_A_visits!$A:$O,COLUMN(J_A_visits!C:C),0),"")</f>
        <v/>
      </c>
      <c r="E206" s="30">
        <f t="array" ref="E206">IFERROR(VLOOKUP(Table3[[#This Row],[VISIT_ID]],J_A_visits!$A:$O,COLUMN(J_A_visits!D:D),0),"")</f>
        <v/>
      </c>
      <c r="F206" s="6">
        <f t="array" ref="F206">IFERROR(DATEVALUE(LEFT(VLOOKUP(Table3[[#This Row],[VISIT_ID]],J_A_visits!A:O,COLUMN(J_A_visits!E:E),0),10)),"")</f>
        <v/>
      </c>
      <c r="G206" s="30">
        <f t="array" ref="G206">IFERROR(VLOOKUP(Table3[[#This Row],[TS_ID]],J_A_visits_timeSheetEntries!A:H,COLUMN(J_A_visits_timeSheetEntries!B:B),0),"")</f>
        <v/>
      </c>
      <c r="H206" s="38">
        <f t="array" ref="H206">IFERROR(TIMEVALUE(MID(VLOOKUP(Table3[[#This Row],[TS_ID]],J_A_visits_timeSheetEntries!$A:$H,COLUMN(J_A_visits_timeSheetEntries!C:C),0),12,8))-(7/24),"")</f>
        <v/>
      </c>
      <c r="I206" s="38">
        <f t="array" ref="I206">IFERROR(
    MOD(TIMEVALUE(MID(VLOOKUP(Table3[[#This Row],[TS_ID]],J_A_visits_timeSheetEntries!$A:$H,COLUMN(J_A_visits_timeSheetEntries!D:D),0),12,8)) - (7/24), 1),
"")</f>
        <v/>
      </c>
      <c r="J206" s="20">
        <f t="array" ref="J206">IFERROR(IFERROR(VLOOKUP(Table3[[#This Row],[TS_ID]],J_A_visits_timeSheetEntries!$A:$H,COLUMN(J_A_visits_timeSheetEntries!E:E),0),"")/3600,"")</f>
        <v/>
      </c>
      <c r="K206" s="37">
        <f t="array" ref="K206">IFERROR(VLOOKUP(Table3[[#This Row],[TS_ID]],J_A_visits_timeSheetEntries!$A:$H,COLUMN(J_A_visits_timeSheetEntries!$F:$F),FALSE),"")</f>
        <v/>
      </c>
      <c r="L206" s="37">
        <f>IFERROR(Table3[[#This Row],[DURATION]]*Table3[[#This Row],[LABOR_RATE]],"")</f>
        <v/>
      </c>
      <c r="M206" s="30">
        <f t="array" ref="M206">IFERROR(VLOOKUP(Table3[[#This Row],[TS_ID]],J_A_visits_timeSheetEntries!$A:$H,COLUMN(J_A_visits_timeSheetEntries!H:H),0),"")</f>
        <v/>
      </c>
    </row>
    <row r="207">
      <c r="A207" s="30">
        <f>IF(J_A_visits_timeSheetEntries!A207="","",J_A_visits_timeSheetEntries!A207)</f>
        <v/>
      </c>
      <c r="B207" s="30">
        <f t="array" ref="B207">IFERROR(VLOOKUP(Table3[[#This Row],[TS_ID]],J_A_visits_timeSheetEntries!A:I,COLUMN(J_A_visits_timeSheetEntries!I:I),0),"")</f>
        <v/>
      </c>
      <c r="C207" s="30">
        <f t="array" ref="C207">IFERROR(VLOOKUP(Table3[[#This Row],[VISIT_ID]],J_A_visits!$A:$O,COLUMN(J_A_visits!B:B),0),"")</f>
        <v/>
      </c>
      <c r="D207" s="30">
        <f t="array" ref="D207">IFERROR(VLOOKUP(Table3[[#This Row],[VISIT_ID]],J_A_visits!$A:$O,COLUMN(J_A_visits!C:C),0),"")</f>
        <v/>
      </c>
      <c r="E207" s="30">
        <f t="array" ref="E207">IFERROR(VLOOKUP(Table3[[#This Row],[VISIT_ID]],J_A_visits!$A:$O,COLUMN(J_A_visits!D:D),0),"")</f>
        <v/>
      </c>
      <c r="F207" s="6">
        <f t="array" ref="F207">IFERROR(DATEVALUE(LEFT(VLOOKUP(Table3[[#This Row],[VISIT_ID]],J_A_visits!A:O,COLUMN(J_A_visits!E:E),0),10)),"")</f>
        <v/>
      </c>
      <c r="G207" s="30">
        <f t="array" ref="G207">IFERROR(VLOOKUP(Table3[[#This Row],[TS_ID]],J_A_visits_timeSheetEntries!A:H,COLUMN(J_A_visits_timeSheetEntries!B:B),0),"")</f>
        <v/>
      </c>
      <c r="H207" s="38">
        <f t="array" ref="H207">IFERROR(TIMEVALUE(MID(VLOOKUP(Table3[[#This Row],[TS_ID]],J_A_visits_timeSheetEntries!$A:$H,COLUMN(J_A_visits_timeSheetEntries!C:C),0),12,8))-(7/24),"")</f>
        <v/>
      </c>
      <c r="I207" s="38">
        <f t="array" ref="I207">IFERROR(
    MOD(TIMEVALUE(MID(VLOOKUP(Table3[[#This Row],[TS_ID]],J_A_visits_timeSheetEntries!$A:$H,COLUMN(J_A_visits_timeSheetEntries!D:D),0),12,8)) - (7/24), 1),
"")</f>
        <v/>
      </c>
      <c r="J207" s="20">
        <f t="array" ref="J207">IFERROR(IFERROR(VLOOKUP(Table3[[#This Row],[TS_ID]],J_A_visits_timeSheetEntries!$A:$H,COLUMN(J_A_visits_timeSheetEntries!E:E),0),"")/3600,"")</f>
        <v/>
      </c>
      <c r="K207" s="37">
        <f t="array" ref="K207">IFERROR(VLOOKUP(Table3[[#This Row],[TS_ID]],J_A_visits_timeSheetEntries!$A:$H,COLUMN(J_A_visits_timeSheetEntries!$F:$F),FALSE),"")</f>
        <v/>
      </c>
      <c r="L207" s="37">
        <f>IFERROR(Table3[[#This Row],[DURATION]]*Table3[[#This Row],[LABOR_RATE]],"")</f>
        <v/>
      </c>
      <c r="M207" s="30">
        <f t="array" ref="M207">IFERROR(VLOOKUP(Table3[[#This Row],[TS_ID]],J_A_visits_timeSheetEntries!$A:$H,COLUMN(J_A_visits_timeSheetEntries!H:H),0),"")</f>
        <v/>
      </c>
    </row>
    <row r="208">
      <c r="A208" s="30">
        <f>IF(J_A_visits_timeSheetEntries!A208="","",J_A_visits_timeSheetEntries!A208)</f>
        <v/>
      </c>
      <c r="B208" s="30">
        <f t="array" ref="B208">IFERROR(VLOOKUP(Table3[[#This Row],[TS_ID]],J_A_visits_timeSheetEntries!A:I,COLUMN(J_A_visits_timeSheetEntries!I:I),0),"")</f>
        <v/>
      </c>
      <c r="C208" s="30">
        <f t="array" ref="C208">IFERROR(VLOOKUP(Table3[[#This Row],[VISIT_ID]],J_A_visits!$A:$O,COLUMN(J_A_visits!B:B),0),"")</f>
        <v/>
      </c>
      <c r="D208" s="30">
        <f t="array" ref="D208">IFERROR(VLOOKUP(Table3[[#This Row],[VISIT_ID]],J_A_visits!$A:$O,COLUMN(J_A_visits!C:C),0),"")</f>
        <v/>
      </c>
      <c r="E208" s="30">
        <f t="array" ref="E208">IFERROR(VLOOKUP(Table3[[#This Row],[VISIT_ID]],J_A_visits!$A:$O,COLUMN(J_A_visits!D:D),0),"")</f>
        <v/>
      </c>
      <c r="F208" s="6">
        <f t="array" ref="F208">IFERROR(DATEVALUE(LEFT(VLOOKUP(Table3[[#This Row],[VISIT_ID]],J_A_visits!A:O,COLUMN(J_A_visits!E:E),0),10)),"")</f>
        <v/>
      </c>
      <c r="G208" s="30">
        <f t="array" ref="G208">IFERROR(VLOOKUP(Table3[[#This Row],[TS_ID]],J_A_visits_timeSheetEntries!A:H,COLUMN(J_A_visits_timeSheetEntries!B:B),0),"")</f>
        <v/>
      </c>
      <c r="H208" s="38">
        <f t="array" ref="H208">IFERROR(TIMEVALUE(MID(VLOOKUP(Table3[[#This Row],[TS_ID]],J_A_visits_timeSheetEntries!$A:$H,COLUMN(J_A_visits_timeSheetEntries!C:C),0),12,8))-(7/24),"")</f>
        <v/>
      </c>
      <c r="I208" s="38">
        <f t="array" ref="I208">IFERROR(
    MOD(TIMEVALUE(MID(VLOOKUP(Table3[[#This Row],[TS_ID]],J_A_visits_timeSheetEntries!$A:$H,COLUMN(J_A_visits_timeSheetEntries!D:D),0),12,8)) - (7/24), 1),
"")</f>
        <v/>
      </c>
      <c r="J208" s="20">
        <f t="array" ref="J208">IFERROR(IFERROR(VLOOKUP(Table3[[#This Row],[TS_ID]],J_A_visits_timeSheetEntries!$A:$H,COLUMN(J_A_visits_timeSheetEntries!E:E),0),"")/3600,"")</f>
        <v/>
      </c>
      <c r="K208" s="37">
        <f t="array" ref="K208">IFERROR(VLOOKUP(Table3[[#This Row],[TS_ID]],J_A_visits_timeSheetEntries!$A:$H,COLUMN(J_A_visits_timeSheetEntries!$F:$F),FALSE),"")</f>
        <v/>
      </c>
      <c r="L208" s="37">
        <f>IFERROR(Table3[[#This Row],[DURATION]]*Table3[[#This Row],[LABOR_RATE]],"")</f>
        <v/>
      </c>
      <c r="M208" s="30">
        <f t="array" ref="M208">IFERROR(VLOOKUP(Table3[[#This Row],[TS_ID]],J_A_visits_timeSheetEntries!$A:$H,COLUMN(J_A_visits_timeSheetEntries!H:H),0),"")</f>
        <v/>
      </c>
    </row>
    <row r="209">
      <c r="A209" s="30">
        <f>IF(J_A_visits_timeSheetEntries!A209="","",J_A_visits_timeSheetEntries!A209)</f>
        <v/>
      </c>
      <c r="B209" s="30">
        <f t="array" ref="B209">IFERROR(VLOOKUP(Table3[[#This Row],[TS_ID]],J_A_visits_timeSheetEntries!A:I,COLUMN(J_A_visits_timeSheetEntries!I:I),0),"")</f>
        <v/>
      </c>
      <c r="C209" s="30">
        <f t="array" ref="C209">IFERROR(VLOOKUP(Table3[[#This Row],[VISIT_ID]],J_A_visits!$A:$O,COLUMN(J_A_visits!B:B),0),"")</f>
        <v/>
      </c>
      <c r="D209" s="30">
        <f t="array" ref="D209">IFERROR(VLOOKUP(Table3[[#This Row],[VISIT_ID]],J_A_visits!$A:$O,COLUMN(J_A_visits!C:C),0),"")</f>
        <v/>
      </c>
      <c r="E209" s="30">
        <f t="array" ref="E209">IFERROR(VLOOKUP(Table3[[#This Row],[VISIT_ID]],J_A_visits!$A:$O,COLUMN(J_A_visits!D:D),0),"")</f>
        <v/>
      </c>
      <c r="F209" s="6">
        <f t="array" ref="F209">IFERROR(DATEVALUE(LEFT(VLOOKUP(Table3[[#This Row],[VISIT_ID]],J_A_visits!A:O,COLUMN(J_A_visits!E:E),0),10)),"")</f>
        <v/>
      </c>
      <c r="G209" s="30">
        <f t="array" ref="G209">IFERROR(VLOOKUP(Table3[[#This Row],[TS_ID]],J_A_visits_timeSheetEntries!A:H,COLUMN(J_A_visits_timeSheetEntries!B:B),0),"")</f>
        <v/>
      </c>
      <c r="H209" s="38">
        <f t="array" ref="H209">IFERROR(TIMEVALUE(MID(VLOOKUP(Table3[[#This Row],[TS_ID]],J_A_visits_timeSheetEntries!$A:$H,COLUMN(J_A_visits_timeSheetEntries!C:C),0),12,8))-(7/24),"")</f>
        <v/>
      </c>
      <c r="I209" s="38">
        <f t="array" ref="I209">IFERROR(
    MOD(TIMEVALUE(MID(VLOOKUP(Table3[[#This Row],[TS_ID]],J_A_visits_timeSheetEntries!$A:$H,COLUMN(J_A_visits_timeSheetEntries!D:D),0),12,8)) - (7/24), 1),
"")</f>
        <v/>
      </c>
      <c r="J209" s="20">
        <f t="array" ref="J209">IFERROR(IFERROR(VLOOKUP(Table3[[#This Row],[TS_ID]],J_A_visits_timeSheetEntries!$A:$H,COLUMN(J_A_visits_timeSheetEntries!E:E),0),"")/3600,"")</f>
        <v/>
      </c>
      <c r="K209" s="37">
        <f t="array" ref="K209">IFERROR(VLOOKUP(Table3[[#This Row],[TS_ID]],J_A_visits_timeSheetEntries!$A:$H,COLUMN(J_A_visits_timeSheetEntries!$F:$F),FALSE),"")</f>
        <v/>
      </c>
      <c r="L209" s="37">
        <f>IFERROR(Table3[[#This Row],[DURATION]]*Table3[[#This Row],[LABOR_RATE]],"")</f>
        <v/>
      </c>
      <c r="M209" s="30">
        <f t="array" ref="M209">IFERROR(VLOOKUP(Table3[[#This Row],[TS_ID]],J_A_visits_timeSheetEntries!$A:$H,COLUMN(J_A_visits_timeSheetEntries!H:H),0),"")</f>
        <v/>
      </c>
    </row>
    <row r="210">
      <c r="A210" s="30">
        <f>IF(J_A_visits_timeSheetEntries!A210="","",J_A_visits_timeSheetEntries!A210)</f>
        <v/>
      </c>
      <c r="B210" s="30">
        <f t="array" ref="B210">IFERROR(VLOOKUP(Table3[[#This Row],[TS_ID]],J_A_visits_timeSheetEntries!A:I,COLUMN(J_A_visits_timeSheetEntries!I:I),0),"")</f>
        <v/>
      </c>
      <c r="C210" s="30">
        <f t="array" ref="C210">IFERROR(VLOOKUP(Table3[[#This Row],[VISIT_ID]],J_A_visits!$A:$O,COLUMN(J_A_visits!B:B),0),"")</f>
        <v/>
      </c>
      <c r="D210" s="30">
        <f t="array" ref="D210">IFERROR(VLOOKUP(Table3[[#This Row],[VISIT_ID]],J_A_visits!$A:$O,COLUMN(J_A_visits!C:C),0),"")</f>
        <v/>
      </c>
      <c r="E210" s="30">
        <f t="array" ref="E210">IFERROR(VLOOKUP(Table3[[#This Row],[VISIT_ID]],J_A_visits!$A:$O,COLUMN(J_A_visits!D:D),0),"")</f>
        <v/>
      </c>
      <c r="F210" s="6">
        <f t="array" ref="F210">IFERROR(DATEVALUE(LEFT(VLOOKUP(Table3[[#This Row],[VISIT_ID]],J_A_visits!A:O,COLUMN(J_A_visits!E:E),0),10)),"")</f>
        <v/>
      </c>
      <c r="G210" s="30">
        <f t="array" ref="G210">IFERROR(VLOOKUP(Table3[[#This Row],[TS_ID]],J_A_visits_timeSheetEntries!A:H,COLUMN(J_A_visits_timeSheetEntries!B:B),0),"")</f>
        <v/>
      </c>
      <c r="H210" s="38">
        <f t="array" ref="H210">IFERROR(TIMEVALUE(MID(VLOOKUP(Table3[[#This Row],[TS_ID]],J_A_visits_timeSheetEntries!$A:$H,COLUMN(J_A_visits_timeSheetEntries!C:C),0),12,8))-(7/24),"")</f>
        <v/>
      </c>
      <c r="I210" s="38">
        <f t="array" ref="I210">IFERROR(
    MOD(TIMEVALUE(MID(VLOOKUP(Table3[[#This Row],[TS_ID]],J_A_visits_timeSheetEntries!$A:$H,COLUMN(J_A_visits_timeSheetEntries!D:D),0),12,8)) - (7/24), 1),
"")</f>
        <v/>
      </c>
      <c r="J210" s="20">
        <f t="array" ref="J210">IFERROR(IFERROR(VLOOKUP(Table3[[#This Row],[TS_ID]],J_A_visits_timeSheetEntries!$A:$H,COLUMN(J_A_visits_timeSheetEntries!E:E),0),"")/3600,"")</f>
        <v/>
      </c>
      <c r="K210" s="37">
        <f t="array" ref="K210">IFERROR(VLOOKUP(Table3[[#This Row],[TS_ID]],J_A_visits_timeSheetEntries!$A:$H,COLUMN(J_A_visits_timeSheetEntries!$F:$F),FALSE),"")</f>
        <v/>
      </c>
      <c r="L210" s="37">
        <f>IFERROR(Table3[[#This Row],[DURATION]]*Table3[[#This Row],[LABOR_RATE]],"")</f>
        <v/>
      </c>
      <c r="M210" s="30">
        <f t="array" ref="M210">IFERROR(VLOOKUP(Table3[[#This Row],[TS_ID]],J_A_visits_timeSheetEntries!$A:$H,COLUMN(J_A_visits_timeSheetEntries!H:H),0),"")</f>
        <v/>
      </c>
    </row>
    <row r="211">
      <c r="A211" s="30">
        <f>IF(J_A_visits_timeSheetEntries!A211="","",J_A_visits_timeSheetEntries!A211)</f>
        <v/>
      </c>
      <c r="B211" s="30">
        <f t="array" ref="B211">IFERROR(VLOOKUP(Table3[[#This Row],[TS_ID]],J_A_visits_timeSheetEntries!A:I,COLUMN(J_A_visits_timeSheetEntries!I:I),0),"")</f>
        <v/>
      </c>
      <c r="C211" s="30">
        <f t="array" ref="C211">IFERROR(VLOOKUP(Table3[[#This Row],[VISIT_ID]],J_A_visits!$A:$O,COLUMN(J_A_visits!B:B),0),"")</f>
        <v/>
      </c>
      <c r="D211" s="30">
        <f t="array" ref="D211">IFERROR(VLOOKUP(Table3[[#This Row],[VISIT_ID]],J_A_visits!$A:$O,COLUMN(J_A_visits!C:C),0),"")</f>
        <v/>
      </c>
      <c r="E211" s="30">
        <f t="array" ref="E211">IFERROR(VLOOKUP(Table3[[#This Row],[VISIT_ID]],J_A_visits!$A:$O,COLUMN(J_A_visits!D:D),0),"")</f>
        <v/>
      </c>
      <c r="F211" s="6">
        <f t="array" ref="F211">IFERROR(DATEVALUE(LEFT(VLOOKUP(Table3[[#This Row],[VISIT_ID]],J_A_visits!A:O,COLUMN(J_A_visits!E:E),0),10)),"")</f>
        <v/>
      </c>
      <c r="G211" s="30">
        <f t="array" ref="G211">IFERROR(VLOOKUP(Table3[[#This Row],[TS_ID]],J_A_visits_timeSheetEntries!A:H,COLUMN(J_A_visits_timeSheetEntries!B:B),0),"")</f>
        <v/>
      </c>
      <c r="H211" s="38">
        <f t="array" ref="H211">IFERROR(TIMEVALUE(MID(VLOOKUP(Table3[[#This Row],[TS_ID]],J_A_visits_timeSheetEntries!$A:$H,COLUMN(J_A_visits_timeSheetEntries!C:C),0),12,8))-(7/24),"")</f>
        <v/>
      </c>
      <c r="I211" s="38">
        <f t="array" ref="I211">IFERROR(
    MOD(TIMEVALUE(MID(VLOOKUP(Table3[[#This Row],[TS_ID]],J_A_visits_timeSheetEntries!$A:$H,COLUMN(J_A_visits_timeSheetEntries!D:D),0),12,8)) - (7/24), 1),
"")</f>
        <v/>
      </c>
      <c r="J211" s="20">
        <f t="array" ref="J211">IFERROR(IFERROR(VLOOKUP(Table3[[#This Row],[TS_ID]],J_A_visits_timeSheetEntries!$A:$H,COLUMN(J_A_visits_timeSheetEntries!E:E),0),"")/3600,"")</f>
        <v/>
      </c>
      <c r="K211" s="37">
        <f t="array" ref="K211">IFERROR(VLOOKUP(Table3[[#This Row],[TS_ID]],J_A_visits_timeSheetEntries!$A:$H,COLUMN(J_A_visits_timeSheetEntries!$F:$F),FALSE),"")</f>
        <v/>
      </c>
      <c r="L211" s="37">
        <f>IFERROR(Table3[[#This Row],[DURATION]]*Table3[[#This Row],[LABOR_RATE]],"")</f>
        <v/>
      </c>
      <c r="M211" s="30">
        <f t="array" ref="M211">IFERROR(VLOOKUP(Table3[[#This Row],[TS_ID]],J_A_visits_timeSheetEntries!$A:$H,COLUMN(J_A_visits_timeSheetEntries!H:H),0),"")</f>
        <v/>
      </c>
    </row>
    <row r="212">
      <c r="A212" s="30">
        <f>IF(J_A_visits_timeSheetEntries!A212="","",J_A_visits_timeSheetEntries!A212)</f>
        <v/>
      </c>
      <c r="B212" s="30">
        <f t="array" ref="B212">IFERROR(VLOOKUP(Table3[[#This Row],[TS_ID]],J_A_visits_timeSheetEntries!A:I,COLUMN(J_A_visits_timeSheetEntries!I:I),0),"")</f>
        <v/>
      </c>
      <c r="C212" s="30">
        <f t="array" ref="C212">IFERROR(VLOOKUP(Table3[[#This Row],[VISIT_ID]],J_A_visits!$A:$O,COLUMN(J_A_visits!B:B),0),"")</f>
        <v/>
      </c>
      <c r="D212" s="30">
        <f t="array" ref="D212">IFERROR(VLOOKUP(Table3[[#This Row],[VISIT_ID]],J_A_visits!$A:$O,COLUMN(J_A_visits!C:C),0),"")</f>
        <v/>
      </c>
      <c r="E212" s="30">
        <f t="array" ref="E212">IFERROR(VLOOKUP(Table3[[#This Row],[VISIT_ID]],J_A_visits!$A:$O,COLUMN(J_A_visits!D:D),0),"")</f>
        <v/>
      </c>
      <c r="F212" s="6">
        <f t="array" ref="F212">IFERROR(DATEVALUE(LEFT(VLOOKUP(Table3[[#This Row],[VISIT_ID]],J_A_visits!A:O,COLUMN(J_A_visits!E:E),0),10)),"")</f>
        <v/>
      </c>
      <c r="G212" s="30">
        <f t="array" ref="G212">IFERROR(VLOOKUP(Table3[[#This Row],[TS_ID]],J_A_visits_timeSheetEntries!A:H,COLUMN(J_A_visits_timeSheetEntries!B:B),0),"")</f>
        <v/>
      </c>
      <c r="H212" s="38">
        <f t="array" ref="H212">IFERROR(TIMEVALUE(MID(VLOOKUP(Table3[[#This Row],[TS_ID]],J_A_visits_timeSheetEntries!$A:$H,COLUMN(J_A_visits_timeSheetEntries!C:C),0),12,8))-(7/24),"")</f>
        <v/>
      </c>
      <c r="I212" s="38">
        <f t="array" ref="I212">IFERROR(
    MOD(TIMEVALUE(MID(VLOOKUP(Table3[[#This Row],[TS_ID]],J_A_visits_timeSheetEntries!$A:$H,COLUMN(J_A_visits_timeSheetEntries!D:D),0),12,8)) - (7/24), 1),
"")</f>
        <v/>
      </c>
      <c r="J212" s="20">
        <f t="array" ref="J212">IFERROR(IFERROR(VLOOKUP(Table3[[#This Row],[TS_ID]],J_A_visits_timeSheetEntries!$A:$H,COLUMN(J_A_visits_timeSheetEntries!E:E),0),"")/3600,"")</f>
        <v/>
      </c>
      <c r="K212" s="37">
        <f t="array" ref="K212">IFERROR(VLOOKUP(Table3[[#This Row],[TS_ID]],J_A_visits_timeSheetEntries!$A:$H,COLUMN(J_A_visits_timeSheetEntries!$F:$F),FALSE),"")</f>
        <v/>
      </c>
      <c r="L212" s="37">
        <f>IFERROR(Table3[[#This Row],[DURATION]]*Table3[[#This Row],[LABOR_RATE]],"")</f>
        <v/>
      </c>
      <c r="M212" s="30">
        <f t="array" ref="M212">IFERROR(VLOOKUP(Table3[[#This Row],[TS_ID]],J_A_visits_timeSheetEntries!$A:$H,COLUMN(J_A_visits_timeSheetEntries!H:H),0),"")</f>
        <v/>
      </c>
    </row>
    <row r="213">
      <c r="A213" s="30">
        <f>IF(J_A_visits_timeSheetEntries!A213="","",J_A_visits_timeSheetEntries!A213)</f>
        <v/>
      </c>
      <c r="B213" s="30">
        <f t="array" ref="B213">IFERROR(VLOOKUP(Table3[[#This Row],[TS_ID]],J_A_visits_timeSheetEntries!A:I,COLUMN(J_A_visits_timeSheetEntries!I:I),0),"")</f>
        <v/>
      </c>
      <c r="C213" s="30">
        <f t="array" ref="C213">IFERROR(VLOOKUP(Table3[[#This Row],[VISIT_ID]],J_A_visits!$A:$O,COLUMN(J_A_visits!B:B),0),"")</f>
        <v/>
      </c>
      <c r="D213" s="30">
        <f t="array" ref="D213">IFERROR(VLOOKUP(Table3[[#This Row],[VISIT_ID]],J_A_visits!$A:$O,COLUMN(J_A_visits!C:C),0),"")</f>
        <v/>
      </c>
      <c r="E213" s="30">
        <f t="array" ref="E213">IFERROR(VLOOKUP(Table3[[#This Row],[VISIT_ID]],J_A_visits!$A:$O,COLUMN(J_A_visits!D:D),0),"")</f>
        <v/>
      </c>
      <c r="F213" s="6">
        <f t="array" ref="F213">IFERROR(DATEVALUE(LEFT(VLOOKUP(Table3[[#This Row],[VISIT_ID]],J_A_visits!A:O,COLUMN(J_A_visits!E:E),0),10)),"")</f>
        <v/>
      </c>
      <c r="G213" s="30">
        <f t="array" ref="G213">IFERROR(VLOOKUP(Table3[[#This Row],[TS_ID]],J_A_visits_timeSheetEntries!A:H,COLUMN(J_A_visits_timeSheetEntries!B:B),0),"")</f>
        <v/>
      </c>
      <c r="H213" s="38">
        <f t="array" ref="H213">IFERROR(TIMEVALUE(MID(VLOOKUP(Table3[[#This Row],[TS_ID]],J_A_visits_timeSheetEntries!$A:$H,COLUMN(J_A_visits_timeSheetEntries!C:C),0),12,8))-(7/24),"")</f>
        <v/>
      </c>
      <c r="I213" s="38">
        <f t="array" ref="I213">IFERROR(
    MOD(TIMEVALUE(MID(VLOOKUP(Table3[[#This Row],[TS_ID]],J_A_visits_timeSheetEntries!$A:$H,COLUMN(J_A_visits_timeSheetEntries!D:D),0),12,8)) - (7/24), 1),
"")</f>
        <v/>
      </c>
      <c r="J213" s="20">
        <f t="array" ref="J213">IFERROR(IFERROR(VLOOKUP(Table3[[#This Row],[TS_ID]],J_A_visits_timeSheetEntries!$A:$H,COLUMN(J_A_visits_timeSheetEntries!E:E),0),"")/3600,"")</f>
        <v/>
      </c>
      <c r="K213" s="37">
        <f t="array" ref="K213">IFERROR(VLOOKUP(Table3[[#This Row],[TS_ID]],J_A_visits_timeSheetEntries!$A:$H,COLUMN(J_A_visits_timeSheetEntries!$F:$F),FALSE),"")</f>
        <v/>
      </c>
      <c r="L213" s="37">
        <f>IFERROR(Table3[[#This Row],[DURATION]]*Table3[[#This Row],[LABOR_RATE]],"")</f>
        <v/>
      </c>
      <c r="M213" s="30">
        <f t="array" ref="M213">IFERROR(VLOOKUP(Table3[[#This Row],[TS_ID]],J_A_visits_timeSheetEntries!$A:$H,COLUMN(J_A_visits_timeSheetEntries!H:H),0),"")</f>
        <v/>
      </c>
    </row>
    <row r="214">
      <c r="A214" s="30">
        <f>IF(J_A_visits_timeSheetEntries!A214="","",J_A_visits_timeSheetEntries!A214)</f>
        <v/>
      </c>
      <c r="B214" s="30">
        <f t="array" ref="B214">IFERROR(VLOOKUP(Table3[[#This Row],[TS_ID]],J_A_visits_timeSheetEntries!A:I,COLUMN(J_A_visits_timeSheetEntries!I:I),0),"")</f>
        <v/>
      </c>
      <c r="C214" s="30">
        <f t="array" ref="C214">IFERROR(VLOOKUP(Table3[[#This Row],[VISIT_ID]],J_A_visits!$A:$O,COLUMN(J_A_visits!B:B),0),"")</f>
        <v/>
      </c>
      <c r="D214" s="30">
        <f t="array" ref="D214">IFERROR(VLOOKUP(Table3[[#This Row],[VISIT_ID]],J_A_visits!$A:$O,COLUMN(J_A_visits!C:C),0),"")</f>
        <v/>
      </c>
      <c r="E214" s="30">
        <f t="array" ref="E214">IFERROR(VLOOKUP(Table3[[#This Row],[VISIT_ID]],J_A_visits!$A:$O,COLUMN(J_A_visits!D:D),0),"")</f>
        <v/>
      </c>
      <c r="F214" s="6">
        <f t="array" ref="F214">IFERROR(DATEVALUE(LEFT(VLOOKUP(Table3[[#This Row],[VISIT_ID]],J_A_visits!A:O,COLUMN(J_A_visits!E:E),0),10)),"")</f>
        <v/>
      </c>
      <c r="G214" s="30">
        <f t="array" ref="G214">IFERROR(VLOOKUP(Table3[[#This Row],[TS_ID]],J_A_visits_timeSheetEntries!A:H,COLUMN(J_A_visits_timeSheetEntries!B:B),0),"")</f>
        <v/>
      </c>
      <c r="H214" s="38">
        <f t="array" ref="H214">IFERROR(TIMEVALUE(MID(VLOOKUP(Table3[[#This Row],[TS_ID]],J_A_visits_timeSheetEntries!$A:$H,COLUMN(J_A_visits_timeSheetEntries!C:C),0),12,8))-(7/24),"")</f>
        <v/>
      </c>
      <c r="I214" s="38">
        <f t="array" ref="I214">IFERROR(
    MOD(TIMEVALUE(MID(VLOOKUP(Table3[[#This Row],[TS_ID]],J_A_visits_timeSheetEntries!$A:$H,COLUMN(J_A_visits_timeSheetEntries!D:D),0),12,8)) - (7/24), 1),
"")</f>
        <v/>
      </c>
      <c r="J214" s="20">
        <f t="array" ref="J214">IFERROR(IFERROR(VLOOKUP(Table3[[#This Row],[TS_ID]],J_A_visits_timeSheetEntries!$A:$H,COLUMN(J_A_visits_timeSheetEntries!E:E),0),"")/3600,"")</f>
        <v/>
      </c>
      <c r="K214" s="37">
        <f t="array" ref="K214">IFERROR(VLOOKUP(Table3[[#This Row],[TS_ID]],J_A_visits_timeSheetEntries!$A:$H,COLUMN(J_A_visits_timeSheetEntries!$F:$F),FALSE),"")</f>
        <v/>
      </c>
      <c r="L214" s="37">
        <f>IFERROR(Table3[[#This Row],[DURATION]]*Table3[[#This Row],[LABOR_RATE]],"")</f>
        <v/>
      </c>
      <c r="M214" s="30">
        <f t="array" ref="M214">IFERROR(VLOOKUP(Table3[[#This Row],[TS_ID]],J_A_visits_timeSheetEntries!$A:$H,COLUMN(J_A_visits_timeSheetEntries!H:H),0),"")</f>
        <v/>
      </c>
    </row>
    <row r="215">
      <c r="A215" s="30">
        <f>IF(J_A_visits_timeSheetEntries!A215="","",J_A_visits_timeSheetEntries!A215)</f>
        <v/>
      </c>
      <c r="B215" s="30">
        <f t="array" ref="B215">IFERROR(VLOOKUP(Table3[[#This Row],[TS_ID]],J_A_visits_timeSheetEntries!A:I,COLUMN(J_A_visits_timeSheetEntries!I:I),0),"")</f>
        <v/>
      </c>
      <c r="C215" s="30">
        <f t="array" ref="C215">IFERROR(VLOOKUP(Table3[[#This Row],[VISIT_ID]],J_A_visits!$A:$O,COLUMN(J_A_visits!B:B),0),"")</f>
        <v/>
      </c>
      <c r="D215" s="30">
        <f t="array" ref="D215">IFERROR(VLOOKUP(Table3[[#This Row],[VISIT_ID]],J_A_visits!$A:$O,COLUMN(J_A_visits!C:C),0),"")</f>
        <v/>
      </c>
      <c r="E215" s="30">
        <f t="array" ref="E215">IFERROR(VLOOKUP(Table3[[#This Row],[VISIT_ID]],J_A_visits!$A:$O,COLUMN(J_A_visits!D:D),0),"")</f>
        <v/>
      </c>
      <c r="F215" s="6">
        <f t="array" ref="F215">IFERROR(DATEVALUE(LEFT(VLOOKUP(Table3[[#This Row],[VISIT_ID]],J_A_visits!A:O,COLUMN(J_A_visits!E:E),0),10)),"")</f>
        <v/>
      </c>
      <c r="G215" s="30">
        <f t="array" ref="G215">IFERROR(VLOOKUP(Table3[[#This Row],[TS_ID]],J_A_visits_timeSheetEntries!A:H,COLUMN(J_A_visits_timeSheetEntries!B:B),0),"")</f>
        <v/>
      </c>
      <c r="H215" s="38">
        <f t="array" ref="H215">IFERROR(TIMEVALUE(MID(VLOOKUP(Table3[[#This Row],[TS_ID]],J_A_visits_timeSheetEntries!$A:$H,COLUMN(J_A_visits_timeSheetEntries!C:C),0),12,8))-(7/24),"")</f>
        <v/>
      </c>
      <c r="I215" s="38">
        <f t="array" ref="I215">IFERROR(
    MOD(TIMEVALUE(MID(VLOOKUP(Table3[[#This Row],[TS_ID]],J_A_visits_timeSheetEntries!$A:$H,COLUMN(J_A_visits_timeSheetEntries!D:D),0),12,8)) - (7/24), 1),
"")</f>
        <v/>
      </c>
      <c r="J215" s="20">
        <f t="array" ref="J215">IFERROR(IFERROR(VLOOKUP(Table3[[#This Row],[TS_ID]],J_A_visits_timeSheetEntries!$A:$H,COLUMN(J_A_visits_timeSheetEntries!E:E),0),"")/3600,"")</f>
        <v/>
      </c>
      <c r="K215" s="37">
        <f t="array" ref="K215">IFERROR(VLOOKUP(Table3[[#This Row],[TS_ID]],J_A_visits_timeSheetEntries!$A:$H,COLUMN(J_A_visits_timeSheetEntries!$F:$F),FALSE),"")</f>
        <v/>
      </c>
      <c r="L215" s="37">
        <f>IFERROR(Table3[[#This Row],[DURATION]]*Table3[[#This Row],[LABOR_RATE]],"")</f>
        <v/>
      </c>
      <c r="M215" s="30">
        <f t="array" ref="M215">IFERROR(VLOOKUP(Table3[[#This Row],[TS_ID]],J_A_visits_timeSheetEntries!$A:$H,COLUMN(J_A_visits_timeSheetEntries!H:H),0),"")</f>
        <v/>
      </c>
    </row>
    <row r="216">
      <c r="A216" s="30">
        <f>IF(J_A_visits_timeSheetEntries!A216="","",J_A_visits_timeSheetEntries!A216)</f>
        <v/>
      </c>
      <c r="B216" s="30">
        <f t="array" ref="B216">IFERROR(VLOOKUP(Table3[[#This Row],[TS_ID]],J_A_visits_timeSheetEntries!A:I,COLUMN(J_A_visits_timeSheetEntries!I:I),0),"")</f>
        <v/>
      </c>
      <c r="C216" s="30">
        <f t="array" ref="C216">IFERROR(VLOOKUP(Table3[[#This Row],[VISIT_ID]],J_A_visits!$A:$O,COLUMN(J_A_visits!B:B),0),"")</f>
        <v/>
      </c>
      <c r="D216" s="30">
        <f t="array" ref="D216">IFERROR(VLOOKUP(Table3[[#This Row],[VISIT_ID]],J_A_visits!$A:$O,COLUMN(J_A_visits!C:C),0),"")</f>
        <v/>
      </c>
      <c r="E216" s="30">
        <f t="array" ref="E216">IFERROR(VLOOKUP(Table3[[#This Row],[VISIT_ID]],J_A_visits!$A:$O,COLUMN(J_A_visits!D:D),0),"")</f>
        <v/>
      </c>
      <c r="F216" s="6">
        <f t="array" ref="F216">IFERROR(DATEVALUE(LEFT(VLOOKUP(Table3[[#This Row],[VISIT_ID]],J_A_visits!A:O,COLUMN(J_A_visits!E:E),0),10)),"")</f>
        <v/>
      </c>
      <c r="G216" s="30">
        <f t="array" ref="G216">IFERROR(VLOOKUP(Table3[[#This Row],[TS_ID]],J_A_visits_timeSheetEntries!A:H,COLUMN(J_A_visits_timeSheetEntries!B:B),0),"")</f>
        <v/>
      </c>
      <c r="H216" s="38">
        <f t="array" ref="H216">IFERROR(TIMEVALUE(MID(VLOOKUP(Table3[[#This Row],[TS_ID]],J_A_visits_timeSheetEntries!$A:$H,COLUMN(J_A_visits_timeSheetEntries!C:C),0),12,8))-(7/24),"")</f>
        <v/>
      </c>
      <c r="I216" s="38">
        <f t="array" ref="I216">IFERROR(
    MOD(TIMEVALUE(MID(VLOOKUP(Table3[[#This Row],[TS_ID]],J_A_visits_timeSheetEntries!$A:$H,COLUMN(J_A_visits_timeSheetEntries!D:D),0),12,8)) - (7/24), 1),
"")</f>
        <v/>
      </c>
      <c r="J216" s="20">
        <f t="array" ref="J216">IFERROR(IFERROR(VLOOKUP(Table3[[#This Row],[TS_ID]],J_A_visits_timeSheetEntries!$A:$H,COLUMN(J_A_visits_timeSheetEntries!E:E),0),"")/3600,"")</f>
        <v/>
      </c>
      <c r="K216" s="37">
        <f t="array" ref="K216">IFERROR(VLOOKUP(Table3[[#This Row],[TS_ID]],J_A_visits_timeSheetEntries!$A:$H,COLUMN(J_A_visits_timeSheetEntries!$F:$F),FALSE),"")</f>
        <v/>
      </c>
      <c r="L216" s="37">
        <f>IFERROR(Table3[[#This Row],[DURATION]]*Table3[[#This Row],[LABOR_RATE]],"")</f>
        <v/>
      </c>
      <c r="M216" s="30">
        <f t="array" ref="M216">IFERROR(VLOOKUP(Table3[[#This Row],[TS_ID]],J_A_visits_timeSheetEntries!$A:$H,COLUMN(J_A_visits_timeSheetEntries!H:H),0),"")</f>
        <v/>
      </c>
    </row>
    <row r="217">
      <c r="A217" s="30">
        <f>IF(J_A_visits_timeSheetEntries!A217="","",J_A_visits_timeSheetEntries!A217)</f>
        <v/>
      </c>
      <c r="B217" s="30">
        <f t="array" ref="B217">IFERROR(VLOOKUP(Table3[[#This Row],[TS_ID]],J_A_visits_timeSheetEntries!A:I,COLUMN(J_A_visits_timeSheetEntries!I:I),0),"")</f>
        <v/>
      </c>
      <c r="C217" s="30">
        <f t="array" ref="C217">IFERROR(VLOOKUP(Table3[[#This Row],[VISIT_ID]],J_A_visits!$A:$O,COLUMN(J_A_visits!B:B),0),"")</f>
        <v/>
      </c>
      <c r="D217" s="30">
        <f t="array" ref="D217">IFERROR(VLOOKUP(Table3[[#This Row],[VISIT_ID]],J_A_visits!$A:$O,COLUMN(J_A_visits!C:C),0),"")</f>
        <v/>
      </c>
      <c r="E217" s="30">
        <f t="array" ref="E217">IFERROR(VLOOKUP(Table3[[#This Row],[VISIT_ID]],J_A_visits!$A:$O,COLUMN(J_A_visits!D:D),0),"")</f>
        <v/>
      </c>
      <c r="F217" s="6">
        <f t="array" ref="F217">IFERROR(DATEVALUE(LEFT(VLOOKUP(Table3[[#This Row],[VISIT_ID]],J_A_visits!A:O,COLUMN(J_A_visits!E:E),0),10)),"")</f>
        <v/>
      </c>
      <c r="G217" s="30">
        <f t="array" ref="G217">IFERROR(VLOOKUP(Table3[[#This Row],[TS_ID]],J_A_visits_timeSheetEntries!A:H,COLUMN(J_A_visits_timeSheetEntries!B:B),0),"")</f>
        <v/>
      </c>
      <c r="H217" s="38">
        <f t="array" ref="H217">IFERROR(TIMEVALUE(MID(VLOOKUP(Table3[[#This Row],[TS_ID]],J_A_visits_timeSheetEntries!$A:$H,COLUMN(J_A_visits_timeSheetEntries!C:C),0),12,8))-(7/24),"")</f>
        <v/>
      </c>
      <c r="I217" s="38">
        <f t="array" ref="I217">IFERROR(
    MOD(TIMEVALUE(MID(VLOOKUP(Table3[[#This Row],[TS_ID]],J_A_visits_timeSheetEntries!$A:$H,COLUMN(J_A_visits_timeSheetEntries!D:D),0),12,8)) - (7/24), 1),
"")</f>
        <v/>
      </c>
      <c r="J217" s="20">
        <f t="array" ref="J217">IFERROR(IFERROR(VLOOKUP(Table3[[#This Row],[TS_ID]],J_A_visits_timeSheetEntries!$A:$H,COLUMN(J_A_visits_timeSheetEntries!E:E),0),"")/3600,"")</f>
        <v/>
      </c>
      <c r="K217" s="37">
        <f t="array" ref="K217">IFERROR(VLOOKUP(Table3[[#This Row],[TS_ID]],J_A_visits_timeSheetEntries!$A:$H,COLUMN(J_A_visits_timeSheetEntries!$F:$F),FALSE),"")</f>
        <v/>
      </c>
      <c r="L217" s="37">
        <f>IFERROR(Table3[[#This Row],[DURATION]]*Table3[[#This Row],[LABOR_RATE]],"")</f>
        <v/>
      </c>
      <c r="M217" s="30">
        <f t="array" ref="M217">IFERROR(VLOOKUP(Table3[[#This Row],[TS_ID]],J_A_visits_timeSheetEntries!$A:$H,COLUMN(J_A_visits_timeSheetEntries!H:H),0),"")</f>
        <v/>
      </c>
    </row>
    <row r="218">
      <c r="A218" s="30">
        <f>IF(J_A_visits_timeSheetEntries!A218="","",J_A_visits_timeSheetEntries!A218)</f>
        <v/>
      </c>
      <c r="B218" s="30">
        <f t="array" ref="B218">IFERROR(VLOOKUP(Table3[[#This Row],[TS_ID]],J_A_visits_timeSheetEntries!A:I,COLUMN(J_A_visits_timeSheetEntries!I:I),0),"")</f>
        <v/>
      </c>
      <c r="C218" s="30">
        <f t="array" ref="C218">IFERROR(VLOOKUP(Table3[[#This Row],[VISIT_ID]],J_A_visits!$A:$O,COLUMN(J_A_visits!B:B),0),"")</f>
        <v/>
      </c>
      <c r="D218" s="30">
        <f t="array" ref="D218">IFERROR(VLOOKUP(Table3[[#This Row],[VISIT_ID]],J_A_visits!$A:$O,COLUMN(J_A_visits!C:C),0),"")</f>
        <v/>
      </c>
      <c r="E218" s="30">
        <f t="array" ref="E218">IFERROR(VLOOKUP(Table3[[#This Row],[VISIT_ID]],J_A_visits!$A:$O,COLUMN(J_A_visits!D:D),0),"")</f>
        <v/>
      </c>
      <c r="F218" s="6">
        <f t="array" ref="F218">IFERROR(DATEVALUE(LEFT(VLOOKUP(Table3[[#This Row],[VISIT_ID]],J_A_visits!A:O,COLUMN(J_A_visits!E:E),0),10)),"")</f>
        <v/>
      </c>
      <c r="G218" s="30">
        <f t="array" ref="G218">IFERROR(VLOOKUP(Table3[[#This Row],[TS_ID]],J_A_visits_timeSheetEntries!A:H,COLUMN(J_A_visits_timeSheetEntries!B:B),0),"")</f>
        <v/>
      </c>
      <c r="H218" s="38">
        <f t="array" ref="H218">IFERROR(TIMEVALUE(MID(VLOOKUP(Table3[[#This Row],[TS_ID]],J_A_visits_timeSheetEntries!$A:$H,COLUMN(J_A_visits_timeSheetEntries!C:C),0),12,8))-(7/24),"")</f>
        <v/>
      </c>
      <c r="I218" s="38">
        <f t="array" ref="I218">IFERROR(
    MOD(TIMEVALUE(MID(VLOOKUP(Table3[[#This Row],[TS_ID]],J_A_visits_timeSheetEntries!$A:$H,COLUMN(J_A_visits_timeSheetEntries!D:D),0),12,8)) - (7/24), 1),
"")</f>
        <v/>
      </c>
      <c r="J218" s="20">
        <f t="array" ref="J218">IFERROR(IFERROR(VLOOKUP(Table3[[#This Row],[TS_ID]],J_A_visits_timeSheetEntries!$A:$H,COLUMN(J_A_visits_timeSheetEntries!E:E),0),"")/3600,"")</f>
        <v/>
      </c>
      <c r="K218" s="37">
        <f t="array" ref="K218">IFERROR(VLOOKUP(Table3[[#This Row],[TS_ID]],J_A_visits_timeSheetEntries!$A:$H,COLUMN(J_A_visits_timeSheetEntries!$F:$F),FALSE),"")</f>
        <v/>
      </c>
      <c r="L218" s="37">
        <f>IFERROR(Table3[[#This Row],[DURATION]]*Table3[[#This Row],[LABOR_RATE]],"")</f>
        <v/>
      </c>
      <c r="M218" s="30">
        <f t="array" ref="M218">IFERROR(VLOOKUP(Table3[[#This Row],[TS_ID]],J_A_visits_timeSheetEntries!$A:$H,COLUMN(J_A_visits_timeSheetEntries!H:H),0),"")</f>
        <v/>
      </c>
    </row>
    <row r="219">
      <c r="A219" s="30">
        <f>IF(J_A_visits_timeSheetEntries!A219="","",J_A_visits_timeSheetEntries!A219)</f>
        <v/>
      </c>
      <c r="B219" s="30">
        <f t="array" ref="B219">IFERROR(VLOOKUP(Table3[[#This Row],[TS_ID]],J_A_visits_timeSheetEntries!A:I,COLUMN(J_A_visits_timeSheetEntries!I:I),0),"")</f>
        <v/>
      </c>
      <c r="C219" s="30">
        <f t="array" ref="C219">IFERROR(VLOOKUP(Table3[[#This Row],[VISIT_ID]],J_A_visits!$A:$O,COLUMN(J_A_visits!B:B),0),"")</f>
        <v/>
      </c>
      <c r="D219" s="30">
        <f t="array" ref="D219">IFERROR(VLOOKUP(Table3[[#This Row],[VISIT_ID]],J_A_visits!$A:$O,COLUMN(J_A_visits!C:C),0),"")</f>
        <v/>
      </c>
      <c r="E219" s="30">
        <f t="array" ref="E219">IFERROR(VLOOKUP(Table3[[#This Row],[VISIT_ID]],J_A_visits!$A:$O,COLUMN(J_A_visits!D:D),0),"")</f>
        <v/>
      </c>
      <c r="F219" s="6">
        <f t="array" ref="F219">IFERROR(DATEVALUE(LEFT(VLOOKUP(Table3[[#This Row],[VISIT_ID]],J_A_visits!A:O,COLUMN(J_A_visits!E:E),0),10)),"")</f>
        <v/>
      </c>
      <c r="G219" s="30">
        <f t="array" ref="G219">IFERROR(VLOOKUP(Table3[[#This Row],[TS_ID]],J_A_visits_timeSheetEntries!A:H,COLUMN(J_A_visits_timeSheetEntries!B:B),0),"")</f>
        <v/>
      </c>
      <c r="H219" s="38">
        <f t="array" ref="H219">IFERROR(TIMEVALUE(MID(VLOOKUP(Table3[[#This Row],[TS_ID]],J_A_visits_timeSheetEntries!$A:$H,COLUMN(J_A_visits_timeSheetEntries!C:C),0),12,8))-(7/24),"")</f>
        <v/>
      </c>
      <c r="I219" s="38">
        <f t="array" ref="I219">IFERROR(
    MOD(TIMEVALUE(MID(VLOOKUP(Table3[[#This Row],[TS_ID]],J_A_visits_timeSheetEntries!$A:$H,COLUMN(J_A_visits_timeSheetEntries!D:D),0),12,8)) - (7/24), 1),
"")</f>
        <v/>
      </c>
      <c r="J219" s="20">
        <f t="array" ref="J219">IFERROR(IFERROR(VLOOKUP(Table3[[#This Row],[TS_ID]],J_A_visits_timeSheetEntries!$A:$H,COLUMN(J_A_visits_timeSheetEntries!E:E),0),"")/3600,"")</f>
        <v/>
      </c>
      <c r="K219" s="37">
        <f t="array" ref="K219">IFERROR(VLOOKUP(Table3[[#This Row],[TS_ID]],J_A_visits_timeSheetEntries!$A:$H,COLUMN(J_A_visits_timeSheetEntries!$F:$F),FALSE),"")</f>
        <v/>
      </c>
      <c r="L219" s="37">
        <f>IFERROR(Table3[[#This Row],[DURATION]]*Table3[[#This Row],[LABOR_RATE]],"")</f>
        <v/>
      </c>
      <c r="M219" s="30">
        <f t="array" ref="M219">IFERROR(VLOOKUP(Table3[[#This Row],[TS_ID]],J_A_visits_timeSheetEntries!$A:$H,COLUMN(J_A_visits_timeSheetEntries!H:H),0),"")</f>
        <v/>
      </c>
    </row>
    <row r="220">
      <c r="A220" s="30">
        <f>IF(J_A_visits_timeSheetEntries!A220="","",J_A_visits_timeSheetEntries!A220)</f>
        <v/>
      </c>
      <c r="B220" s="30">
        <f t="array" ref="B220">IFERROR(VLOOKUP(Table3[[#This Row],[TS_ID]],J_A_visits_timeSheetEntries!A:I,COLUMN(J_A_visits_timeSheetEntries!I:I),0),"")</f>
        <v/>
      </c>
      <c r="C220" s="30">
        <f t="array" ref="C220">IFERROR(VLOOKUP(Table3[[#This Row],[VISIT_ID]],J_A_visits!$A:$O,COLUMN(J_A_visits!B:B),0),"")</f>
        <v/>
      </c>
      <c r="D220" s="30">
        <f t="array" ref="D220">IFERROR(VLOOKUP(Table3[[#This Row],[VISIT_ID]],J_A_visits!$A:$O,COLUMN(J_A_visits!C:C),0),"")</f>
        <v/>
      </c>
      <c r="E220" s="30">
        <f t="array" ref="E220">IFERROR(VLOOKUP(Table3[[#This Row],[VISIT_ID]],J_A_visits!$A:$O,COLUMN(J_A_visits!D:D),0),"")</f>
        <v/>
      </c>
      <c r="F220" s="6">
        <f t="array" ref="F220">IFERROR(DATEVALUE(LEFT(VLOOKUP(Table3[[#This Row],[VISIT_ID]],J_A_visits!A:O,COLUMN(J_A_visits!E:E),0),10)),"")</f>
        <v/>
      </c>
      <c r="G220" s="30">
        <f t="array" ref="G220">IFERROR(VLOOKUP(Table3[[#This Row],[TS_ID]],J_A_visits_timeSheetEntries!A:H,COLUMN(J_A_visits_timeSheetEntries!B:B),0),"")</f>
        <v/>
      </c>
      <c r="H220" s="38">
        <f t="array" ref="H220">IFERROR(TIMEVALUE(MID(VLOOKUP(Table3[[#This Row],[TS_ID]],J_A_visits_timeSheetEntries!$A:$H,COLUMN(J_A_visits_timeSheetEntries!C:C),0),12,8))-(7/24),"")</f>
        <v/>
      </c>
      <c r="I220" s="38">
        <f t="array" ref="I220">IFERROR(
    MOD(TIMEVALUE(MID(VLOOKUP(Table3[[#This Row],[TS_ID]],J_A_visits_timeSheetEntries!$A:$H,COLUMN(J_A_visits_timeSheetEntries!D:D),0),12,8)) - (7/24), 1),
"")</f>
        <v/>
      </c>
      <c r="J220" s="20">
        <f t="array" ref="J220">IFERROR(IFERROR(VLOOKUP(Table3[[#This Row],[TS_ID]],J_A_visits_timeSheetEntries!$A:$H,COLUMN(J_A_visits_timeSheetEntries!E:E),0),"")/3600,"")</f>
        <v/>
      </c>
      <c r="K220" s="37">
        <f t="array" ref="K220">IFERROR(VLOOKUP(Table3[[#This Row],[TS_ID]],J_A_visits_timeSheetEntries!$A:$H,COLUMN(J_A_visits_timeSheetEntries!$F:$F),FALSE),"")</f>
        <v/>
      </c>
      <c r="L220" s="37">
        <f>IFERROR(Table3[[#This Row],[DURATION]]*Table3[[#This Row],[LABOR_RATE]],"")</f>
        <v/>
      </c>
      <c r="M220" s="30">
        <f t="array" ref="M220">IFERROR(VLOOKUP(Table3[[#This Row],[TS_ID]],J_A_visits_timeSheetEntries!$A:$H,COLUMN(J_A_visits_timeSheetEntries!H:H),0),"")</f>
        <v/>
      </c>
    </row>
    <row r="221">
      <c r="A221" s="30">
        <f>IF(J_A_visits_timeSheetEntries!A221="","",J_A_visits_timeSheetEntries!A221)</f>
        <v/>
      </c>
      <c r="B221" s="30">
        <f t="array" ref="B221">IFERROR(VLOOKUP(Table3[[#This Row],[TS_ID]],J_A_visits_timeSheetEntries!A:I,COLUMN(J_A_visits_timeSheetEntries!I:I),0),"")</f>
        <v/>
      </c>
      <c r="C221" s="30">
        <f t="array" ref="C221">IFERROR(VLOOKUP(Table3[[#This Row],[VISIT_ID]],J_A_visits!$A:$O,COLUMN(J_A_visits!B:B),0),"")</f>
        <v/>
      </c>
      <c r="D221" s="30">
        <f t="array" ref="D221">IFERROR(VLOOKUP(Table3[[#This Row],[VISIT_ID]],J_A_visits!$A:$O,COLUMN(J_A_visits!C:C),0),"")</f>
        <v/>
      </c>
      <c r="E221" s="30">
        <f t="array" ref="E221">IFERROR(VLOOKUP(Table3[[#This Row],[VISIT_ID]],J_A_visits!$A:$O,COLUMN(J_A_visits!D:D),0),"")</f>
        <v/>
      </c>
      <c r="F221" s="6">
        <f t="array" ref="F221">IFERROR(DATEVALUE(LEFT(VLOOKUP(Table3[[#This Row],[VISIT_ID]],J_A_visits!A:O,COLUMN(J_A_visits!E:E),0),10)),"")</f>
        <v/>
      </c>
      <c r="G221" s="30">
        <f t="array" ref="G221">IFERROR(VLOOKUP(Table3[[#This Row],[TS_ID]],J_A_visits_timeSheetEntries!A:H,COLUMN(J_A_visits_timeSheetEntries!B:B),0),"")</f>
        <v/>
      </c>
      <c r="H221" s="38">
        <f t="array" ref="H221">IFERROR(TIMEVALUE(MID(VLOOKUP(Table3[[#This Row],[TS_ID]],J_A_visits_timeSheetEntries!$A:$H,COLUMN(J_A_visits_timeSheetEntries!C:C),0),12,8))-(7/24),"")</f>
        <v/>
      </c>
      <c r="I221" s="38">
        <f t="array" ref="I221">IFERROR(
    MOD(TIMEVALUE(MID(VLOOKUP(Table3[[#This Row],[TS_ID]],J_A_visits_timeSheetEntries!$A:$H,COLUMN(J_A_visits_timeSheetEntries!D:D),0),12,8)) - (7/24), 1),
"")</f>
        <v/>
      </c>
      <c r="J221" s="20">
        <f t="array" ref="J221">IFERROR(IFERROR(VLOOKUP(Table3[[#This Row],[TS_ID]],J_A_visits_timeSheetEntries!$A:$H,COLUMN(J_A_visits_timeSheetEntries!E:E),0),"")/3600,"")</f>
        <v/>
      </c>
      <c r="K221" s="37">
        <f t="array" ref="K221">IFERROR(VLOOKUP(Table3[[#This Row],[TS_ID]],J_A_visits_timeSheetEntries!$A:$H,COLUMN(J_A_visits_timeSheetEntries!$F:$F),FALSE),"")</f>
        <v/>
      </c>
      <c r="L221" s="37">
        <f>IFERROR(Table3[[#This Row],[DURATION]]*Table3[[#This Row],[LABOR_RATE]],"")</f>
        <v/>
      </c>
      <c r="M221" s="30">
        <f t="array" ref="M221">IFERROR(VLOOKUP(Table3[[#This Row],[TS_ID]],J_A_visits_timeSheetEntries!$A:$H,COLUMN(J_A_visits_timeSheetEntries!H:H),0),"")</f>
        <v/>
      </c>
    </row>
    <row r="222">
      <c r="A222" s="30">
        <f>IF(J_A_visits_timeSheetEntries!A222="","",J_A_visits_timeSheetEntries!A222)</f>
        <v/>
      </c>
      <c r="B222" s="30">
        <f t="array" ref="B222">IFERROR(VLOOKUP(Table3[[#This Row],[TS_ID]],J_A_visits_timeSheetEntries!A:I,COLUMN(J_A_visits_timeSheetEntries!I:I),0),"")</f>
        <v/>
      </c>
      <c r="C222" s="30">
        <f t="array" ref="C222">IFERROR(VLOOKUP(Table3[[#This Row],[VISIT_ID]],J_A_visits!$A:$O,COLUMN(J_A_visits!B:B),0),"")</f>
        <v/>
      </c>
      <c r="D222" s="30">
        <f t="array" ref="D222">IFERROR(VLOOKUP(Table3[[#This Row],[VISIT_ID]],J_A_visits!$A:$O,COLUMN(J_A_visits!C:C),0),"")</f>
        <v/>
      </c>
      <c r="E222" s="30">
        <f t="array" ref="E222">IFERROR(VLOOKUP(Table3[[#This Row],[VISIT_ID]],J_A_visits!$A:$O,COLUMN(J_A_visits!D:D),0),"")</f>
        <v/>
      </c>
      <c r="F222" s="6">
        <f t="array" ref="F222">IFERROR(DATEVALUE(LEFT(VLOOKUP(Table3[[#This Row],[VISIT_ID]],J_A_visits!A:O,COLUMN(J_A_visits!E:E),0),10)),"")</f>
        <v/>
      </c>
      <c r="G222" s="30">
        <f t="array" ref="G222">IFERROR(VLOOKUP(Table3[[#This Row],[TS_ID]],J_A_visits_timeSheetEntries!A:H,COLUMN(J_A_visits_timeSheetEntries!B:B),0),"")</f>
        <v/>
      </c>
      <c r="H222" s="38">
        <f t="array" ref="H222">IFERROR(TIMEVALUE(MID(VLOOKUP(Table3[[#This Row],[TS_ID]],J_A_visits_timeSheetEntries!$A:$H,COLUMN(J_A_visits_timeSheetEntries!C:C),0),12,8))-(7/24),"")</f>
        <v/>
      </c>
      <c r="I222" s="38">
        <f t="array" ref="I222">IFERROR(
    MOD(TIMEVALUE(MID(VLOOKUP(Table3[[#This Row],[TS_ID]],J_A_visits_timeSheetEntries!$A:$H,COLUMN(J_A_visits_timeSheetEntries!D:D),0),12,8)) - (7/24), 1),
"")</f>
        <v/>
      </c>
      <c r="J222" s="20">
        <f t="array" ref="J222">IFERROR(IFERROR(VLOOKUP(Table3[[#This Row],[TS_ID]],J_A_visits_timeSheetEntries!$A:$H,COLUMN(J_A_visits_timeSheetEntries!E:E),0),"")/3600,"")</f>
        <v/>
      </c>
      <c r="K222" s="37">
        <f t="array" ref="K222">IFERROR(VLOOKUP(Table3[[#This Row],[TS_ID]],J_A_visits_timeSheetEntries!$A:$H,COLUMN(J_A_visits_timeSheetEntries!$F:$F),FALSE),"")</f>
        <v/>
      </c>
      <c r="L222" s="37">
        <f>IFERROR(Table3[[#This Row],[DURATION]]*Table3[[#This Row],[LABOR_RATE]],"")</f>
        <v/>
      </c>
      <c r="M222" s="30">
        <f t="array" ref="M222">IFERROR(VLOOKUP(Table3[[#This Row],[TS_ID]],J_A_visits_timeSheetEntries!$A:$H,COLUMN(J_A_visits_timeSheetEntries!H:H),0),"")</f>
        <v/>
      </c>
    </row>
    <row r="223">
      <c r="A223" s="30">
        <f>IF(J_A_visits_timeSheetEntries!A223="","",J_A_visits_timeSheetEntries!A223)</f>
        <v/>
      </c>
      <c r="B223" s="30">
        <f t="array" ref="B223">IFERROR(VLOOKUP(Table3[[#This Row],[TS_ID]],J_A_visits_timeSheetEntries!A:I,COLUMN(J_A_visits_timeSheetEntries!I:I),0),"")</f>
        <v/>
      </c>
      <c r="C223" s="30">
        <f t="array" ref="C223">IFERROR(VLOOKUP(Table3[[#This Row],[VISIT_ID]],J_A_visits!$A:$O,COLUMN(J_A_visits!B:B),0),"")</f>
        <v/>
      </c>
      <c r="D223" s="30">
        <f t="array" ref="D223">IFERROR(VLOOKUP(Table3[[#This Row],[VISIT_ID]],J_A_visits!$A:$O,COLUMN(J_A_visits!C:C),0),"")</f>
        <v/>
      </c>
      <c r="E223" s="30">
        <f t="array" ref="E223">IFERROR(VLOOKUP(Table3[[#This Row],[VISIT_ID]],J_A_visits!$A:$O,COLUMN(J_A_visits!D:D),0),"")</f>
        <v/>
      </c>
      <c r="F223" s="6">
        <f t="array" ref="F223">IFERROR(DATEVALUE(LEFT(VLOOKUP(Table3[[#This Row],[VISIT_ID]],J_A_visits!A:O,COLUMN(J_A_visits!E:E),0),10)),"")</f>
        <v/>
      </c>
      <c r="G223" s="30">
        <f t="array" ref="G223">IFERROR(VLOOKUP(Table3[[#This Row],[TS_ID]],J_A_visits_timeSheetEntries!A:H,COLUMN(J_A_visits_timeSheetEntries!B:B),0),"")</f>
        <v/>
      </c>
      <c r="H223" s="38">
        <f t="array" ref="H223">IFERROR(TIMEVALUE(MID(VLOOKUP(Table3[[#This Row],[TS_ID]],J_A_visits_timeSheetEntries!$A:$H,COLUMN(J_A_visits_timeSheetEntries!C:C),0),12,8))-(7/24),"")</f>
        <v/>
      </c>
      <c r="I223" s="38">
        <f t="array" ref="I223">IFERROR(
    MOD(TIMEVALUE(MID(VLOOKUP(Table3[[#This Row],[TS_ID]],J_A_visits_timeSheetEntries!$A:$H,COLUMN(J_A_visits_timeSheetEntries!D:D),0),12,8)) - (7/24), 1),
"")</f>
        <v/>
      </c>
      <c r="J223" s="20">
        <f t="array" ref="J223">IFERROR(IFERROR(VLOOKUP(Table3[[#This Row],[TS_ID]],J_A_visits_timeSheetEntries!$A:$H,COLUMN(J_A_visits_timeSheetEntries!E:E),0),"")/3600,"")</f>
        <v/>
      </c>
      <c r="K223" s="37">
        <f t="array" ref="K223">IFERROR(VLOOKUP(Table3[[#This Row],[TS_ID]],J_A_visits_timeSheetEntries!$A:$H,COLUMN(J_A_visits_timeSheetEntries!$F:$F),FALSE),"")</f>
        <v/>
      </c>
      <c r="L223" s="37">
        <f>IFERROR(Table3[[#This Row],[DURATION]]*Table3[[#This Row],[LABOR_RATE]],"")</f>
        <v/>
      </c>
      <c r="M223" s="30">
        <f t="array" ref="M223">IFERROR(VLOOKUP(Table3[[#This Row],[TS_ID]],J_A_visits_timeSheetEntries!$A:$H,COLUMN(J_A_visits_timeSheetEntries!H:H),0),"")</f>
        <v/>
      </c>
    </row>
    <row r="224">
      <c r="A224" s="30">
        <f>IF(J_A_visits_timeSheetEntries!A224="","",J_A_visits_timeSheetEntries!A224)</f>
        <v/>
      </c>
      <c r="B224" s="30">
        <f t="array" ref="B224">IFERROR(VLOOKUP(Table3[[#This Row],[TS_ID]],J_A_visits_timeSheetEntries!A:I,COLUMN(J_A_visits_timeSheetEntries!I:I),0),"")</f>
        <v/>
      </c>
      <c r="C224" s="30">
        <f t="array" ref="C224">IFERROR(VLOOKUP(Table3[[#This Row],[VISIT_ID]],J_A_visits!$A:$O,COLUMN(J_A_visits!B:B),0),"")</f>
        <v/>
      </c>
      <c r="D224" s="30">
        <f t="array" ref="D224">IFERROR(VLOOKUP(Table3[[#This Row],[VISIT_ID]],J_A_visits!$A:$O,COLUMN(J_A_visits!C:C),0),"")</f>
        <v/>
      </c>
      <c r="E224" s="30">
        <f t="array" ref="E224">IFERROR(VLOOKUP(Table3[[#This Row],[VISIT_ID]],J_A_visits!$A:$O,COLUMN(J_A_visits!D:D),0),"")</f>
        <v/>
      </c>
      <c r="F224" s="6">
        <f t="array" ref="F224">IFERROR(DATEVALUE(LEFT(VLOOKUP(Table3[[#This Row],[VISIT_ID]],J_A_visits!A:O,COLUMN(J_A_visits!E:E),0),10)),"")</f>
        <v/>
      </c>
      <c r="G224" s="30">
        <f t="array" ref="G224">IFERROR(VLOOKUP(Table3[[#This Row],[TS_ID]],J_A_visits_timeSheetEntries!A:H,COLUMN(J_A_visits_timeSheetEntries!B:B),0),"")</f>
        <v/>
      </c>
      <c r="H224" s="38">
        <f t="array" ref="H224">IFERROR(TIMEVALUE(MID(VLOOKUP(Table3[[#This Row],[TS_ID]],J_A_visits_timeSheetEntries!$A:$H,COLUMN(J_A_visits_timeSheetEntries!C:C),0),12,8))-(7/24),"")</f>
        <v/>
      </c>
      <c r="I224" s="38">
        <f t="array" ref="I224">IFERROR(
    MOD(TIMEVALUE(MID(VLOOKUP(Table3[[#This Row],[TS_ID]],J_A_visits_timeSheetEntries!$A:$H,COLUMN(J_A_visits_timeSheetEntries!D:D),0),12,8)) - (7/24), 1),
"")</f>
        <v/>
      </c>
      <c r="J224" s="20">
        <f t="array" ref="J224">IFERROR(IFERROR(VLOOKUP(Table3[[#This Row],[TS_ID]],J_A_visits_timeSheetEntries!$A:$H,COLUMN(J_A_visits_timeSheetEntries!E:E),0),"")/3600,"")</f>
        <v/>
      </c>
      <c r="K224" s="37">
        <f t="array" ref="K224">IFERROR(VLOOKUP(Table3[[#This Row],[TS_ID]],J_A_visits_timeSheetEntries!$A:$H,COLUMN(J_A_visits_timeSheetEntries!$F:$F),FALSE),"")</f>
        <v/>
      </c>
      <c r="L224" s="37">
        <f>IFERROR(Table3[[#This Row],[DURATION]]*Table3[[#This Row],[LABOR_RATE]],"")</f>
        <v/>
      </c>
      <c r="M224" s="30">
        <f t="array" ref="M224">IFERROR(VLOOKUP(Table3[[#This Row],[TS_ID]],J_A_visits_timeSheetEntries!$A:$H,COLUMN(J_A_visits_timeSheetEntries!H:H),0),"")</f>
        <v/>
      </c>
    </row>
    <row r="225">
      <c r="A225" s="30">
        <f>IF(J_A_visits_timeSheetEntries!A225="","",J_A_visits_timeSheetEntries!A225)</f>
        <v/>
      </c>
      <c r="B225" s="30">
        <f t="array" ref="B225">IFERROR(VLOOKUP(Table3[[#This Row],[TS_ID]],J_A_visits_timeSheetEntries!A:I,COLUMN(J_A_visits_timeSheetEntries!I:I),0),"")</f>
        <v/>
      </c>
      <c r="C225" s="30">
        <f t="array" ref="C225">IFERROR(VLOOKUP(Table3[[#This Row],[VISIT_ID]],J_A_visits!$A:$O,COLUMN(J_A_visits!B:B),0),"")</f>
        <v/>
      </c>
      <c r="D225" s="30">
        <f t="array" ref="D225">IFERROR(VLOOKUP(Table3[[#This Row],[VISIT_ID]],J_A_visits!$A:$O,COLUMN(J_A_visits!C:C),0),"")</f>
        <v/>
      </c>
      <c r="E225" s="30">
        <f t="array" ref="E225">IFERROR(VLOOKUP(Table3[[#This Row],[VISIT_ID]],J_A_visits!$A:$O,COLUMN(J_A_visits!D:D),0),"")</f>
        <v/>
      </c>
      <c r="F225" s="6">
        <f t="array" ref="F225">IFERROR(DATEVALUE(LEFT(VLOOKUP(Table3[[#This Row],[VISIT_ID]],J_A_visits!A:O,COLUMN(J_A_visits!E:E),0),10)),"")</f>
        <v/>
      </c>
      <c r="G225" s="30">
        <f t="array" ref="G225">IFERROR(VLOOKUP(Table3[[#This Row],[TS_ID]],J_A_visits_timeSheetEntries!A:H,COLUMN(J_A_visits_timeSheetEntries!B:B),0),"")</f>
        <v/>
      </c>
      <c r="H225" s="38">
        <f t="array" ref="H225">IFERROR(TIMEVALUE(MID(VLOOKUP(Table3[[#This Row],[TS_ID]],J_A_visits_timeSheetEntries!$A:$H,COLUMN(J_A_visits_timeSheetEntries!C:C),0),12,8))-(7/24),"")</f>
        <v/>
      </c>
      <c r="I225" s="38">
        <f t="array" ref="I225">IFERROR(
    MOD(TIMEVALUE(MID(VLOOKUP(Table3[[#This Row],[TS_ID]],J_A_visits_timeSheetEntries!$A:$H,COLUMN(J_A_visits_timeSheetEntries!D:D),0),12,8)) - (7/24), 1),
"")</f>
        <v/>
      </c>
      <c r="J225" s="20">
        <f t="array" ref="J225">IFERROR(IFERROR(VLOOKUP(Table3[[#This Row],[TS_ID]],J_A_visits_timeSheetEntries!$A:$H,COLUMN(J_A_visits_timeSheetEntries!E:E),0),"")/3600,"")</f>
        <v/>
      </c>
      <c r="K225" s="37">
        <f t="array" ref="K225">IFERROR(VLOOKUP(Table3[[#This Row],[TS_ID]],J_A_visits_timeSheetEntries!$A:$H,COLUMN(J_A_visits_timeSheetEntries!$F:$F),FALSE),"")</f>
        <v/>
      </c>
      <c r="L225" s="37">
        <f>IFERROR(Table3[[#This Row],[DURATION]]*Table3[[#This Row],[LABOR_RATE]],"")</f>
        <v/>
      </c>
      <c r="M225" s="30">
        <f t="array" ref="M225">IFERROR(VLOOKUP(Table3[[#This Row],[TS_ID]],J_A_visits_timeSheetEntries!$A:$H,COLUMN(J_A_visits_timeSheetEntries!H:H),0),"")</f>
        <v/>
      </c>
    </row>
    <row r="226">
      <c r="A226" s="30">
        <f>IF(J_A_visits_timeSheetEntries!A226="","",J_A_visits_timeSheetEntries!A226)</f>
        <v/>
      </c>
      <c r="B226" s="30">
        <f t="array" ref="B226">IFERROR(VLOOKUP(Table3[[#This Row],[TS_ID]],J_A_visits_timeSheetEntries!A:I,COLUMN(J_A_visits_timeSheetEntries!I:I),0),"")</f>
        <v/>
      </c>
      <c r="C226" s="30">
        <f t="array" ref="C226">IFERROR(VLOOKUP(Table3[[#This Row],[VISIT_ID]],J_A_visits!$A:$O,COLUMN(J_A_visits!B:B),0),"")</f>
        <v/>
      </c>
      <c r="D226" s="30">
        <f t="array" ref="D226">IFERROR(VLOOKUP(Table3[[#This Row],[VISIT_ID]],J_A_visits!$A:$O,COLUMN(J_A_visits!C:C),0),"")</f>
        <v/>
      </c>
      <c r="E226" s="30">
        <f t="array" ref="E226">IFERROR(VLOOKUP(Table3[[#This Row],[VISIT_ID]],J_A_visits!$A:$O,COLUMN(J_A_visits!D:D),0),"")</f>
        <v/>
      </c>
      <c r="F226" s="6">
        <f t="array" ref="F226">IFERROR(DATEVALUE(LEFT(VLOOKUP(Table3[[#This Row],[VISIT_ID]],J_A_visits!A:O,COLUMN(J_A_visits!E:E),0),10)),"")</f>
        <v/>
      </c>
      <c r="G226" s="30">
        <f t="array" ref="G226">IFERROR(VLOOKUP(Table3[[#This Row],[TS_ID]],J_A_visits_timeSheetEntries!A:H,COLUMN(J_A_visits_timeSheetEntries!B:B),0),"")</f>
        <v/>
      </c>
      <c r="H226" s="38">
        <f t="array" ref="H226">IFERROR(TIMEVALUE(MID(VLOOKUP(Table3[[#This Row],[TS_ID]],J_A_visits_timeSheetEntries!$A:$H,COLUMN(J_A_visits_timeSheetEntries!C:C),0),12,8))-(7/24),"")</f>
        <v/>
      </c>
      <c r="I226" s="38">
        <f t="array" ref="I226">IFERROR(
    MOD(TIMEVALUE(MID(VLOOKUP(Table3[[#This Row],[TS_ID]],J_A_visits_timeSheetEntries!$A:$H,COLUMN(J_A_visits_timeSheetEntries!D:D),0),12,8)) - (7/24), 1),
"")</f>
        <v/>
      </c>
      <c r="J226" s="20">
        <f t="array" ref="J226">IFERROR(IFERROR(VLOOKUP(Table3[[#This Row],[TS_ID]],J_A_visits_timeSheetEntries!$A:$H,COLUMN(J_A_visits_timeSheetEntries!E:E),0),"")/3600,"")</f>
        <v/>
      </c>
      <c r="K226" s="37">
        <f t="array" ref="K226">IFERROR(VLOOKUP(Table3[[#This Row],[TS_ID]],J_A_visits_timeSheetEntries!$A:$H,COLUMN(J_A_visits_timeSheetEntries!$F:$F),FALSE),"")</f>
        <v/>
      </c>
      <c r="L226" s="37">
        <f>IFERROR(Table3[[#This Row],[DURATION]]*Table3[[#This Row],[LABOR_RATE]],"")</f>
        <v/>
      </c>
      <c r="M226" s="30">
        <f t="array" ref="M226">IFERROR(VLOOKUP(Table3[[#This Row],[TS_ID]],J_A_visits_timeSheetEntries!$A:$H,COLUMN(J_A_visits_timeSheetEntries!H:H),0),"")</f>
        <v/>
      </c>
    </row>
    <row r="227">
      <c r="A227" s="30">
        <f>IF(J_A_visits_timeSheetEntries!A227="","",J_A_visits_timeSheetEntries!A227)</f>
        <v/>
      </c>
      <c r="B227" s="30">
        <f t="array" ref="B227">IFERROR(VLOOKUP(Table3[[#This Row],[TS_ID]],J_A_visits_timeSheetEntries!A:I,COLUMN(J_A_visits_timeSheetEntries!I:I),0),"")</f>
        <v/>
      </c>
      <c r="C227" s="30">
        <f t="array" ref="C227">IFERROR(VLOOKUP(Table3[[#This Row],[VISIT_ID]],J_A_visits!$A:$O,COLUMN(J_A_visits!B:B),0),"")</f>
        <v/>
      </c>
      <c r="D227" s="30">
        <f t="array" ref="D227">IFERROR(VLOOKUP(Table3[[#This Row],[VISIT_ID]],J_A_visits!$A:$O,COLUMN(J_A_visits!C:C),0),"")</f>
        <v/>
      </c>
      <c r="E227" s="30">
        <f t="array" ref="E227">IFERROR(VLOOKUP(Table3[[#This Row],[VISIT_ID]],J_A_visits!$A:$O,COLUMN(J_A_visits!D:D),0),"")</f>
        <v/>
      </c>
      <c r="F227" s="6">
        <f t="array" ref="F227">IFERROR(DATEVALUE(LEFT(VLOOKUP(Table3[[#This Row],[VISIT_ID]],J_A_visits!A:O,COLUMN(J_A_visits!E:E),0),10)),"")</f>
        <v/>
      </c>
      <c r="G227" s="30">
        <f t="array" ref="G227">IFERROR(VLOOKUP(Table3[[#This Row],[TS_ID]],J_A_visits_timeSheetEntries!A:H,COLUMN(J_A_visits_timeSheetEntries!B:B),0),"")</f>
        <v/>
      </c>
      <c r="H227" s="38">
        <f t="array" ref="H227">IFERROR(TIMEVALUE(MID(VLOOKUP(Table3[[#This Row],[TS_ID]],J_A_visits_timeSheetEntries!$A:$H,COLUMN(J_A_visits_timeSheetEntries!C:C),0),12,8))-(7/24),"")</f>
        <v/>
      </c>
      <c r="I227" s="38">
        <f t="array" ref="I227">IFERROR(
    MOD(TIMEVALUE(MID(VLOOKUP(Table3[[#This Row],[TS_ID]],J_A_visits_timeSheetEntries!$A:$H,COLUMN(J_A_visits_timeSheetEntries!D:D),0),12,8)) - (7/24), 1),
"")</f>
        <v/>
      </c>
      <c r="J227" s="20">
        <f t="array" ref="J227">IFERROR(IFERROR(VLOOKUP(Table3[[#This Row],[TS_ID]],J_A_visits_timeSheetEntries!$A:$H,COLUMN(J_A_visits_timeSheetEntries!E:E),0),"")/3600,"")</f>
        <v/>
      </c>
      <c r="K227" s="37">
        <f t="array" ref="K227">IFERROR(VLOOKUP(Table3[[#This Row],[TS_ID]],J_A_visits_timeSheetEntries!$A:$H,COLUMN(J_A_visits_timeSheetEntries!$F:$F),FALSE),"")</f>
        <v/>
      </c>
      <c r="L227" s="37">
        <f>IFERROR(Table3[[#This Row],[DURATION]]*Table3[[#This Row],[LABOR_RATE]],"")</f>
        <v/>
      </c>
      <c r="M227" s="30">
        <f t="array" ref="M227">IFERROR(VLOOKUP(Table3[[#This Row],[TS_ID]],J_A_visits_timeSheetEntries!$A:$H,COLUMN(J_A_visits_timeSheetEntries!H:H),0),"")</f>
        <v/>
      </c>
    </row>
    <row r="228">
      <c r="A228" s="30">
        <f>IF(J_A_visits_timeSheetEntries!A228="","",J_A_visits_timeSheetEntries!A228)</f>
        <v/>
      </c>
      <c r="B228" s="30">
        <f t="array" ref="B228">IFERROR(VLOOKUP(Table3[[#This Row],[TS_ID]],J_A_visits_timeSheetEntries!A:I,COLUMN(J_A_visits_timeSheetEntries!I:I),0),"")</f>
        <v/>
      </c>
      <c r="C228" s="30">
        <f t="array" ref="C228">IFERROR(VLOOKUP(Table3[[#This Row],[VISIT_ID]],J_A_visits!$A:$O,COLUMN(J_A_visits!B:B),0),"")</f>
        <v/>
      </c>
      <c r="D228" s="30">
        <f t="array" ref="D228">IFERROR(VLOOKUP(Table3[[#This Row],[VISIT_ID]],J_A_visits!$A:$O,COLUMN(J_A_visits!C:C),0),"")</f>
        <v/>
      </c>
      <c r="E228" s="30">
        <f t="array" ref="E228">IFERROR(VLOOKUP(Table3[[#This Row],[VISIT_ID]],J_A_visits!$A:$O,COLUMN(J_A_visits!D:D),0),"")</f>
        <v/>
      </c>
      <c r="F228" s="6">
        <f t="array" ref="F228">IFERROR(DATEVALUE(LEFT(VLOOKUP(Table3[[#This Row],[VISIT_ID]],J_A_visits!A:O,COLUMN(J_A_visits!E:E),0),10)),"")</f>
        <v/>
      </c>
      <c r="G228" s="30">
        <f t="array" ref="G228">IFERROR(VLOOKUP(Table3[[#This Row],[TS_ID]],J_A_visits_timeSheetEntries!A:H,COLUMN(J_A_visits_timeSheetEntries!B:B),0),"")</f>
        <v/>
      </c>
      <c r="H228" s="38">
        <f t="array" ref="H228">IFERROR(TIMEVALUE(MID(VLOOKUP(Table3[[#This Row],[TS_ID]],J_A_visits_timeSheetEntries!$A:$H,COLUMN(J_A_visits_timeSheetEntries!C:C),0),12,8))-(7/24),"")</f>
        <v/>
      </c>
      <c r="I228" s="38">
        <f t="array" ref="I228">IFERROR(
    MOD(TIMEVALUE(MID(VLOOKUP(Table3[[#This Row],[TS_ID]],J_A_visits_timeSheetEntries!$A:$H,COLUMN(J_A_visits_timeSheetEntries!D:D),0),12,8)) - (7/24), 1),
"")</f>
        <v/>
      </c>
      <c r="J228" s="20">
        <f t="array" ref="J228">IFERROR(IFERROR(VLOOKUP(Table3[[#This Row],[TS_ID]],J_A_visits_timeSheetEntries!$A:$H,COLUMN(J_A_visits_timeSheetEntries!E:E),0),"")/3600,"")</f>
        <v/>
      </c>
      <c r="K228" s="37">
        <f t="array" ref="K228">IFERROR(VLOOKUP(Table3[[#This Row],[TS_ID]],J_A_visits_timeSheetEntries!$A:$H,COLUMN(J_A_visits_timeSheetEntries!$F:$F),FALSE),"")</f>
        <v/>
      </c>
      <c r="L228" s="37">
        <f>IFERROR(Table3[[#This Row],[DURATION]]*Table3[[#This Row],[LABOR_RATE]],"")</f>
        <v/>
      </c>
      <c r="M228" s="30">
        <f t="array" ref="M228">IFERROR(VLOOKUP(Table3[[#This Row],[TS_ID]],J_A_visits_timeSheetEntries!$A:$H,COLUMN(J_A_visits_timeSheetEntries!H:H),0),"")</f>
        <v/>
      </c>
    </row>
    <row r="229">
      <c r="A229" s="30">
        <f>IF(J_A_visits_timeSheetEntries!A229="","",J_A_visits_timeSheetEntries!A229)</f>
        <v/>
      </c>
      <c r="B229" s="30">
        <f t="array" ref="B229">IFERROR(VLOOKUP(Table3[[#This Row],[TS_ID]],J_A_visits_timeSheetEntries!A:I,COLUMN(J_A_visits_timeSheetEntries!I:I),0),"")</f>
        <v/>
      </c>
      <c r="C229" s="30">
        <f t="array" ref="C229">IFERROR(VLOOKUP(Table3[[#This Row],[VISIT_ID]],J_A_visits!$A:$O,COLUMN(J_A_visits!B:B),0),"")</f>
        <v/>
      </c>
      <c r="D229" s="30">
        <f t="array" ref="D229">IFERROR(VLOOKUP(Table3[[#This Row],[VISIT_ID]],J_A_visits!$A:$O,COLUMN(J_A_visits!C:C),0),"")</f>
        <v/>
      </c>
      <c r="E229" s="30">
        <f t="array" ref="E229">IFERROR(VLOOKUP(Table3[[#This Row],[VISIT_ID]],J_A_visits!$A:$O,COLUMN(J_A_visits!D:D),0),"")</f>
        <v/>
      </c>
      <c r="F229" s="6">
        <f t="array" ref="F229">IFERROR(DATEVALUE(LEFT(VLOOKUP(Table3[[#This Row],[VISIT_ID]],J_A_visits!A:O,COLUMN(J_A_visits!E:E),0),10)),"")</f>
        <v/>
      </c>
      <c r="G229" s="30">
        <f t="array" ref="G229">IFERROR(VLOOKUP(Table3[[#This Row],[TS_ID]],J_A_visits_timeSheetEntries!A:H,COLUMN(J_A_visits_timeSheetEntries!B:B),0),"")</f>
        <v/>
      </c>
      <c r="H229" s="38">
        <f t="array" ref="H229">IFERROR(TIMEVALUE(MID(VLOOKUP(Table3[[#This Row],[TS_ID]],J_A_visits_timeSheetEntries!$A:$H,COLUMN(J_A_visits_timeSheetEntries!C:C),0),12,8))-(7/24),"")</f>
        <v/>
      </c>
      <c r="I229" s="38">
        <f t="array" ref="I229">IFERROR(
    MOD(TIMEVALUE(MID(VLOOKUP(Table3[[#This Row],[TS_ID]],J_A_visits_timeSheetEntries!$A:$H,COLUMN(J_A_visits_timeSheetEntries!D:D),0),12,8)) - (7/24), 1),
"")</f>
        <v/>
      </c>
      <c r="J229" s="20">
        <f t="array" ref="J229">IFERROR(IFERROR(VLOOKUP(Table3[[#This Row],[TS_ID]],J_A_visits_timeSheetEntries!$A:$H,COLUMN(J_A_visits_timeSheetEntries!E:E),0),"")/3600,"")</f>
        <v/>
      </c>
      <c r="K229" s="37">
        <f t="array" ref="K229">IFERROR(VLOOKUP(Table3[[#This Row],[TS_ID]],J_A_visits_timeSheetEntries!$A:$H,COLUMN(J_A_visits_timeSheetEntries!$F:$F),FALSE),"")</f>
        <v/>
      </c>
      <c r="L229" s="37">
        <f>IFERROR(Table3[[#This Row],[DURATION]]*Table3[[#This Row],[LABOR_RATE]],"")</f>
        <v/>
      </c>
      <c r="M229" s="30">
        <f t="array" ref="M229">IFERROR(VLOOKUP(Table3[[#This Row],[TS_ID]],J_A_visits_timeSheetEntries!$A:$H,COLUMN(J_A_visits_timeSheetEntries!H:H),0),"")</f>
        <v/>
      </c>
    </row>
    <row r="230">
      <c r="A230" s="30">
        <f>IF(J_A_visits_timeSheetEntries!A230="","",J_A_visits_timeSheetEntries!A230)</f>
        <v/>
      </c>
      <c r="B230" s="30">
        <f t="array" ref="B230">IFERROR(VLOOKUP(Table3[[#This Row],[TS_ID]],J_A_visits_timeSheetEntries!A:I,COLUMN(J_A_visits_timeSheetEntries!I:I),0),"")</f>
        <v/>
      </c>
      <c r="C230" s="30">
        <f t="array" ref="C230">IFERROR(VLOOKUP(Table3[[#This Row],[VISIT_ID]],J_A_visits!$A:$O,COLUMN(J_A_visits!B:B),0),"")</f>
        <v/>
      </c>
      <c r="D230" s="30">
        <f t="array" ref="D230">IFERROR(VLOOKUP(Table3[[#This Row],[VISIT_ID]],J_A_visits!$A:$O,COLUMN(J_A_visits!C:C),0),"")</f>
        <v/>
      </c>
      <c r="E230" s="30">
        <f t="array" ref="E230">IFERROR(VLOOKUP(Table3[[#This Row],[VISIT_ID]],J_A_visits!$A:$O,COLUMN(J_A_visits!D:D),0),"")</f>
        <v/>
      </c>
      <c r="F230" s="6">
        <f t="array" ref="F230">IFERROR(DATEVALUE(LEFT(VLOOKUP(Table3[[#This Row],[VISIT_ID]],J_A_visits!A:O,COLUMN(J_A_visits!E:E),0),10)),"")</f>
        <v/>
      </c>
      <c r="G230" s="30">
        <f t="array" ref="G230">IFERROR(VLOOKUP(Table3[[#This Row],[TS_ID]],J_A_visits_timeSheetEntries!A:H,COLUMN(J_A_visits_timeSheetEntries!B:B),0),"")</f>
        <v/>
      </c>
      <c r="H230" s="38">
        <f t="array" ref="H230">IFERROR(TIMEVALUE(MID(VLOOKUP(Table3[[#This Row],[TS_ID]],J_A_visits_timeSheetEntries!$A:$H,COLUMN(J_A_visits_timeSheetEntries!C:C),0),12,8))-(7/24),"")</f>
        <v/>
      </c>
      <c r="I230" s="38">
        <f t="array" ref="I230">IFERROR(
    MOD(TIMEVALUE(MID(VLOOKUP(Table3[[#This Row],[TS_ID]],J_A_visits_timeSheetEntries!$A:$H,COLUMN(J_A_visits_timeSheetEntries!D:D),0),12,8)) - (7/24), 1),
"")</f>
        <v/>
      </c>
      <c r="J230" s="20">
        <f t="array" ref="J230">IFERROR(IFERROR(VLOOKUP(Table3[[#This Row],[TS_ID]],J_A_visits_timeSheetEntries!$A:$H,COLUMN(J_A_visits_timeSheetEntries!E:E),0),"")/3600,"")</f>
        <v/>
      </c>
      <c r="K230" s="37">
        <f t="array" ref="K230">IFERROR(VLOOKUP(Table3[[#This Row],[TS_ID]],J_A_visits_timeSheetEntries!$A:$H,COLUMN(J_A_visits_timeSheetEntries!$F:$F),FALSE),"")</f>
        <v/>
      </c>
      <c r="L230" s="37">
        <f>IFERROR(Table3[[#This Row],[DURATION]]*Table3[[#This Row],[LABOR_RATE]],"")</f>
        <v/>
      </c>
      <c r="M230" s="30">
        <f t="array" ref="M230">IFERROR(VLOOKUP(Table3[[#This Row],[TS_ID]],J_A_visits_timeSheetEntries!$A:$H,COLUMN(J_A_visits_timeSheetEntries!H:H),0),"")</f>
        <v/>
      </c>
    </row>
    <row r="231">
      <c r="A231" s="30">
        <f>IF(J_A_visits_timeSheetEntries!A231="","",J_A_visits_timeSheetEntries!A231)</f>
        <v/>
      </c>
      <c r="B231" s="30">
        <f t="array" ref="B231">IFERROR(VLOOKUP(Table3[[#This Row],[TS_ID]],J_A_visits_timeSheetEntries!A:I,COLUMN(J_A_visits_timeSheetEntries!I:I),0),"")</f>
        <v/>
      </c>
      <c r="C231" s="30">
        <f t="array" ref="C231">IFERROR(VLOOKUP(Table3[[#This Row],[VISIT_ID]],J_A_visits!$A:$O,COLUMN(J_A_visits!B:B),0),"")</f>
        <v/>
      </c>
      <c r="D231" s="30">
        <f t="array" ref="D231">IFERROR(VLOOKUP(Table3[[#This Row],[VISIT_ID]],J_A_visits!$A:$O,COLUMN(J_A_visits!C:C),0),"")</f>
        <v/>
      </c>
      <c r="E231" s="30">
        <f t="array" ref="E231">IFERROR(VLOOKUP(Table3[[#This Row],[VISIT_ID]],J_A_visits!$A:$O,COLUMN(J_A_visits!D:D),0),"")</f>
        <v/>
      </c>
      <c r="F231" s="6">
        <f t="array" ref="F231">IFERROR(DATEVALUE(LEFT(VLOOKUP(Table3[[#This Row],[VISIT_ID]],J_A_visits!A:O,COLUMN(J_A_visits!E:E),0),10)),"")</f>
        <v/>
      </c>
      <c r="G231" s="30">
        <f t="array" ref="G231">IFERROR(VLOOKUP(Table3[[#This Row],[TS_ID]],J_A_visits_timeSheetEntries!A:H,COLUMN(J_A_visits_timeSheetEntries!B:B),0),"")</f>
        <v/>
      </c>
      <c r="H231" s="38">
        <f t="array" ref="H231">IFERROR(TIMEVALUE(MID(VLOOKUP(Table3[[#This Row],[TS_ID]],J_A_visits_timeSheetEntries!$A:$H,COLUMN(J_A_visits_timeSheetEntries!C:C),0),12,8))-(7/24),"")</f>
        <v/>
      </c>
      <c r="I231" s="38">
        <f t="array" ref="I231">IFERROR(
    MOD(TIMEVALUE(MID(VLOOKUP(Table3[[#This Row],[TS_ID]],J_A_visits_timeSheetEntries!$A:$H,COLUMN(J_A_visits_timeSheetEntries!D:D),0),12,8)) - (7/24), 1),
"")</f>
        <v/>
      </c>
      <c r="J231" s="20">
        <f t="array" ref="J231">IFERROR(IFERROR(VLOOKUP(Table3[[#This Row],[TS_ID]],J_A_visits_timeSheetEntries!$A:$H,COLUMN(J_A_visits_timeSheetEntries!E:E),0),"")/3600,"")</f>
        <v/>
      </c>
      <c r="K231" s="37">
        <f t="array" ref="K231">IFERROR(VLOOKUP(Table3[[#This Row],[TS_ID]],J_A_visits_timeSheetEntries!$A:$H,COLUMN(J_A_visits_timeSheetEntries!$F:$F),FALSE),"")</f>
        <v/>
      </c>
      <c r="L231" s="37">
        <f>IFERROR(Table3[[#This Row],[DURATION]]*Table3[[#This Row],[LABOR_RATE]],"")</f>
        <v/>
      </c>
      <c r="M231" s="30">
        <f t="array" ref="M231">IFERROR(VLOOKUP(Table3[[#This Row],[TS_ID]],J_A_visits_timeSheetEntries!$A:$H,COLUMN(J_A_visits_timeSheetEntries!H:H),0),"")</f>
        <v/>
      </c>
    </row>
    <row r="232">
      <c r="A232" s="30">
        <f>IF(J_A_visits_timeSheetEntries!A232="","",J_A_visits_timeSheetEntries!A232)</f>
        <v/>
      </c>
      <c r="B232" s="30">
        <f t="array" ref="B232">IFERROR(VLOOKUP(Table3[[#This Row],[TS_ID]],J_A_visits_timeSheetEntries!A:I,COLUMN(J_A_visits_timeSheetEntries!I:I),0),"")</f>
        <v/>
      </c>
      <c r="C232" s="30">
        <f t="array" ref="C232">IFERROR(VLOOKUP(Table3[[#This Row],[VISIT_ID]],J_A_visits!$A:$O,COLUMN(J_A_visits!B:B),0),"")</f>
        <v/>
      </c>
      <c r="D232" s="30">
        <f t="array" ref="D232">IFERROR(VLOOKUP(Table3[[#This Row],[VISIT_ID]],J_A_visits!$A:$O,COLUMN(J_A_visits!C:C),0),"")</f>
        <v/>
      </c>
      <c r="E232" s="30">
        <f t="array" ref="E232">IFERROR(VLOOKUP(Table3[[#This Row],[VISIT_ID]],J_A_visits!$A:$O,COLUMN(J_A_visits!D:D),0),"")</f>
        <v/>
      </c>
      <c r="F232" s="6">
        <f t="array" ref="F232">IFERROR(DATEVALUE(LEFT(VLOOKUP(Table3[[#This Row],[VISIT_ID]],J_A_visits!A:O,COLUMN(J_A_visits!E:E),0),10)),"")</f>
        <v/>
      </c>
      <c r="G232" s="30">
        <f t="array" ref="G232">IFERROR(VLOOKUP(Table3[[#This Row],[TS_ID]],J_A_visits_timeSheetEntries!A:H,COLUMN(J_A_visits_timeSheetEntries!B:B),0),"")</f>
        <v/>
      </c>
      <c r="H232" s="38">
        <f t="array" ref="H232">IFERROR(TIMEVALUE(MID(VLOOKUP(Table3[[#This Row],[TS_ID]],J_A_visits_timeSheetEntries!$A:$H,COLUMN(J_A_visits_timeSheetEntries!C:C),0),12,8))-(7/24),"")</f>
        <v/>
      </c>
      <c r="I232" s="38">
        <f t="array" ref="I232">IFERROR(
    MOD(TIMEVALUE(MID(VLOOKUP(Table3[[#This Row],[TS_ID]],J_A_visits_timeSheetEntries!$A:$H,COLUMN(J_A_visits_timeSheetEntries!D:D),0),12,8)) - (7/24), 1),
"")</f>
        <v/>
      </c>
      <c r="J232" s="20">
        <f t="array" ref="J232">IFERROR(IFERROR(VLOOKUP(Table3[[#This Row],[TS_ID]],J_A_visits_timeSheetEntries!$A:$H,COLUMN(J_A_visits_timeSheetEntries!E:E),0),"")/3600,"")</f>
        <v/>
      </c>
      <c r="K232" s="37">
        <f t="array" ref="K232">IFERROR(VLOOKUP(Table3[[#This Row],[TS_ID]],J_A_visits_timeSheetEntries!$A:$H,COLUMN(J_A_visits_timeSheetEntries!$F:$F),FALSE),"")</f>
        <v/>
      </c>
      <c r="L232" s="37">
        <f>IFERROR(Table3[[#This Row],[DURATION]]*Table3[[#This Row],[LABOR_RATE]],"")</f>
        <v/>
      </c>
      <c r="M232" s="30">
        <f t="array" ref="M232">IFERROR(VLOOKUP(Table3[[#This Row],[TS_ID]],J_A_visits_timeSheetEntries!$A:$H,COLUMN(J_A_visits_timeSheetEntries!H:H),0),"")</f>
        <v/>
      </c>
    </row>
    <row r="233">
      <c r="A233" s="30">
        <f>IF(J_A_visits_timeSheetEntries!A233="","",J_A_visits_timeSheetEntries!A233)</f>
        <v/>
      </c>
      <c r="B233" s="30">
        <f t="array" ref="B233">IFERROR(VLOOKUP(Table3[[#This Row],[TS_ID]],J_A_visits_timeSheetEntries!A:I,COLUMN(J_A_visits_timeSheetEntries!I:I),0),"")</f>
        <v/>
      </c>
      <c r="C233" s="30">
        <f t="array" ref="C233">IFERROR(VLOOKUP(Table3[[#This Row],[VISIT_ID]],J_A_visits!$A:$O,COLUMN(J_A_visits!B:B),0),"")</f>
        <v/>
      </c>
      <c r="D233" s="30">
        <f t="array" ref="D233">IFERROR(VLOOKUP(Table3[[#This Row],[VISIT_ID]],J_A_visits!$A:$O,COLUMN(J_A_visits!C:C),0),"")</f>
        <v/>
      </c>
      <c r="E233" s="30">
        <f t="array" ref="E233">IFERROR(VLOOKUP(Table3[[#This Row],[VISIT_ID]],J_A_visits!$A:$O,COLUMN(J_A_visits!D:D),0),"")</f>
        <v/>
      </c>
      <c r="F233" s="6">
        <f t="array" ref="F233">IFERROR(DATEVALUE(LEFT(VLOOKUP(Table3[[#This Row],[VISIT_ID]],J_A_visits!A:O,COLUMN(J_A_visits!E:E),0),10)),"")</f>
        <v/>
      </c>
      <c r="G233" s="30">
        <f t="array" ref="G233">IFERROR(VLOOKUP(Table3[[#This Row],[TS_ID]],J_A_visits_timeSheetEntries!A:H,COLUMN(J_A_visits_timeSheetEntries!B:B),0),"")</f>
        <v/>
      </c>
      <c r="H233" s="38">
        <f t="array" ref="H233">IFERROR(TIMEVALUE(MID(VLOOKUP(Table3[[#This Row],[TS_ID]],J_A_visits_timeSheetEntries!$A:$H,COLUMN(J_A_visits_timeSheetEntries!C:C),0),12,8))-(7/24),"")</f>
        <v/>
      </c>
      <c r="I233" s="38">
        <f t="array" ref="I233">IFERROR(
    MOD(TIMEVALUE(MID(VLOOKUP(Table3[[#This Row],[TS_ID]],J_A_visits_timeSheetEntries!$A:$H,COLUMN(J_A_visits_timeSheetEntries!D:D),0),12,8)) - (7/24), 1),
"")</f>
        <v/>
      </c>
      <c r="J233" s="20">
        <f t="array" ref="J233">IFERROR(IFERROR(VLOOKUP(Table3[[#This Row],[TS_ID]],J_A_visits_timeSheetEntries!$A:$H,COLUMN(J_A_visits_timeSheetEntries!E:E),0),"")/3600,"")</f>
        <v/>
      </c>
      <c r="K233" s="37">
        <f t="array" ref="K233">IFERROR(VLOOKUP(Table3[[#This Row],[TS_ID]],J_A_visits_timeSheetEntries!$A:$H,COLUMN(J_A_visits_timeSheetEntries!$F:$F),FALSE),"")</f>
        <v/>
      </c>
      <c r="L233" s="37">
        <f>IFERROR(Table3[[#This Row],[DURATION]]*Table3[[#This Row],[LABOR_RATE]],"")</f>
        <v/>
      </c>
      <c r="M233" s="30">
        <f t="array" ref="M233">IFERROR(VLOOKUP(Table3[[#This Row],[TS_ID]],J_A_visits_timeSheetEntries!$A:$H,COLUMN(J_A_visits_timeSheetEntries!H:H),0),"")</f>
        <v/>
      </c>
    </row>
    <row r="234">
      <c r="A234" s="30">
        <f>IF(J_A_visits_timeSheetEntries!A234="","",J_A_visits_timeSheetEntries!A234)</f>
        <v/>
      </c>
      <c r="B234" s="30">
        <f t="array" ref="B234">IFERROR(VLOOKUP(Table3[[#This Row],[TS_ID]],J_A_visits_timeSheetEntries!A:I,COLUMN(J_A_visits_timeSheetEntries!I:I),0),"")</f>
        <v/>
      </c>
      <c r="C234" s="30">
        <f t="array" ref="C234">IFERROR(VLOOKUP(Table3[[#This Row],[VISIT_ID]],J_A_visits!$A:$O,COLUMN(J_A_visits!B:B),0),"")</f>
        <v/>
      </c>
      <c r="D234" s="30">
        <f t="array" ref="D234">IFERROR(VLOOKUP(Table3[[#This Row],[VISIT_ID]],J_A_visits!$A:$O,COLUMN(J_A_visits!C:C),0),"")</f>
        <v/>
      </c>
      <c r="E234" s="30">
        <f t="array" ref="E234">IFERROR(VLOOKUP(Table3[[#This Row],[VISIT_ID]],J_A_visits!$A:$O,COLUMN(J_A_visits!D:D),0),"")</f>
        <v/>
      </c>
      <c r="F234" s="6">
        <f t="array" ref="F234">IFERROR(DATEVALUE(LEFT(VLOOKUP(Table3[[#This Row],[VISIT_ID]],J_A_visits!A:O,COLUMN(J_A_visits!E:E),0),10)),"")</f>
        <v/>
      </c>
      <c r="G234" s="30">
        <f t="array" ref="G234">IFERROR(VLOOKUP(Table3[[#This Row],[TS_ID]],J_A_visits_timeSheetEntries!A:H,COLUMN(J_A_visits_timeSheetEntries!B:B),0),"")</f>
        <v/>
      </c>
      <c r="H234" s="38">
        <f t="array" ref="H234">IFERROR(TIMEVALUE(MID(VLOOKUP(Table3[[#This Row],[TS_ID]],J_A_visits_timeSheetEntries!$A:$H,COLUMN(J_A_visits_timeSheetEntries!C:C),0),12,8))-(7/24),"")</f>
        <v/>
      </c>
      <c r="I234" s="38">
        <f t="array" ref="I234">IFERROR(
    MOD(TIMEVALUE(MID(VLOOKUP(Table3[[#This Row],[TS_ID]],J_A_visits_timeSheetEntries!$A:$H,COLUMN(J_A_visits_timeSheetEntries!D:D),0),12,8)) - (7/24), 1),
"")</f>
        <v/>
      </c>
      <c r="J234" s="20">
        <f t="array" ref="J234">IFERROR(IFERROR(VLOOKUP(Table3[[#This Row],[TS_ID]],J_A_visits_timeSheetEntries!$A:$H,COLUMN(J_A_visits_timeSheetEntries!E:E),0),"")/3600,"")</f>
        <v/>
      </c>
      <c r="K234" s="37">
        <f t="array" ref="K234">IFERROR(VLOOKUP(Table3[[#This Row],[TS_ID]],J_A_visits_timeSheetEntries!$A:$H,COLUMN(J_A_visits_timeSheetEntries!$F:$F),FALSE),"")</f>
        <v/>
      </c>
      <c r="L234" s="37">
        <f>IFERROR(Table3[[#This Row],[DURATION]]*Table3[[#This Row],[LABOR_RATE]],"")</f>
        <v/>
      </c>
      <c r="M234" s="30">
        <f t="array" ref="M234">IFERROR(VLOOKUP(Table3[[#This Row],[TS_ID]],J_A_visits_timeSheetEntries!$A:$H,COLUMN(J_A_visits_timeSheetEntries!H:H),0),"")</f>
        <v/>
      </c>
    </row>
    <row r="235">
      <c r="A235" s="30">
        <f>IF(J_A_visits_timeSheetEntries!A235="","",J_A_visits_timeSheetEntries!A235)</f>
        <v/>
      </c>
      <c r="B235" s="30">
        <f t="array" ref="B235">IFERROR(VLOOKUP(Table3[[#This Row],[TS_ID]],J_A_visits_timeSheetEntries!A:I,COLUMN(J_A_visits_timeSheetEntries!I:I),0),"")</f>
        <v/>
      </c>
      <c r="C235" s="30">
        <f t="array" ref="C235">IFERROR(VLOOKUP(Table3[[#This Row],[VISIT_ID]],J_A_visits!$A:$O,COLUMN(J_A_visits!B:B),0),"")</f>
        <v/>
      </c>
      <c r="D235" s="30">
        <f t="array" ref="D235">IFERROR(VLOOKUP(Table3[[#This Row],[VISIT_ID]],J_A_visits!$A:$O,COLUMN(J_A_visits!C:C),0),"")</f>
        <v/>
      </c>
      <c r="E235" s="30">
        <f t="array" ref="E235">IFERROR(VLOOKUP(Table3[[#This Row],[VISIT_ID]],J_A_visits!$A:$O,COLUMN(J_A_visits!D:D),0),"")</f>
        <v/>
      </c>
      <c r="F235" s="6">
        <f t="array" ref="F235">IFERROR(DATEVALUE(LEFT(VLOOKUP(Table3[[#This Row],[VISIT_ID]],J_A_visits!A:O,COLUMN(J_A_visits!E:E),0),10)),"")</f>
        <v/>
      </c>
      <c r="G235" s="30">
        <f t="array" ref="G235">IFERROR(VLOOKUP(Table3[[#This Row],[TS_ID]],J_A_visits_timeSheetEntries!A:H,COLUMN(J_A_visits_timeSheetEntries!B:B),0),"")</f>
        <v/>
      </c>
      <c r="H235" s="38">
        <f t="array" ref="H235">IFERROR(TIMEVALUE(MID(VLOOKUP(Table3[[#This Row],[TS_ID]],J_A_visits_timeSheetEntries!$A:$H,COLUMN(J_A_visits_timeSheetEntries!C:C),0),12,8))-(7/24),"")</f>
        <v/>
      </c>
      <c r="I235" s="38">
        <f t="array" ref="I235">IFERROR(
    MOD(TIMEVALUE(MID(VLOOKUP(Table3[[#This Row],[TS_ID]],J_A_visits_timeSheetEntries!$A:$H,COLUMN(J_A_visits_timeSheetEntries!D:D),0),12,8)) - (7/24), 1),
"")</f>
        <v/>
      </c>
      <c r="J235" s="20">
        <f t="array" ref="J235">IFERROR(IFERROR(VLOOKUP(Table3[[#This Row],[TS_ID]],J_A_visits_timeSheetEntries!$A:$H,COLUMN(J_A_visits_timeSheetEntries!E:E),0),"")/3600,"")</f>
        <v/>
      </c>
      <c r="K235" s="37">
        <f t="array" ref="K235">IFERROR(VLOOKUP(Table3[[#This Row],[TS_ID]],J_A_visits_timeSheetEntries!$A:$H,COLUMN(J_A_visits_timeSheetEntries!$F:$F),FALSE),"")</f>
        <v/>
      </c>
      <c r="L235" s="37">
        <f>IFERROR(Table3[[#This Row],[DURATION]]*Table3[[#This Row],[LABOR_RATE]],"")</f>
        <v/>
      </c>
      <c r="M235" s="30">
        <f t="array" ref="M235">IFERROR(VLOOKUP(Table3[[#This Row],[TS_ID]],J_A_visits_timeSheetEntries!$A:$H,COLUMN(J_A_visits_timeSheetEntries!H:H),0),"")</f>
        <v/>
      </c>
    </row>
    <row r="236">
      <c r="A236" s="30">
        <f>IF(J_A_visits_timeSheetEntries!A236="","",J_A_visits_timeSheetEntries!A236)</f>
        <v/>
      </c>
      <c r="B236" s="30">
        <f t="array" ref="B236">IFERROR(VLOOKUP(Table3[[#This Row],[TS_ID]],J_A_visits_timeSheetEntries!A:I,COLUMN(J_A_visits_timeSheetEntries!I:I),0),"")</f>
        <v/>
      </c>
      <c r="C236" s="30">
        <f t="array" ref="C236">IFERROR(VLOOKUP(Table3[[#This Row],[VISIT_ID]],J_A_visits!$A:$O,COLUMN(J_A_visits!B:B),0),"")</f>
        <v/>
      </c>
      <c r="D236" s="30">
        <f t="array" ref="D236">IFERROR(VLOOKUP(Table3[[#This Row],[VISIT_ID]],J_A_visits!$A:$O,COLUMN(J_A_visits!C:C),0),"")</f>
        <v/>
      </c>
      <c r="E236" s="30">
        <f t="array" ref="E236">IFERROR(VLOOKUP(Table3[[#This Row],[VISIT_ID]],J_A_visits!$A:$O,COLUMN(J_A_visits!D:D),0),"")</f>
        <v/>
      </c>
      <c r="F236" s="6">
        <f t="array" ref="F236">IFERROR(DATEVALUE(LEFT(VLOOKUP(Table3[[#This Row],[VISIT_ID]],J_A_visits!A:O,COLUMN(J_A_visits!E:E),0),10)),"")</f>
        <v/>
      </c>
      <c r="G236" s="30">
        <f t="array" ref="G236">IFERROR(VLOOKUP(Table3[[#This Row],[TS_ID]],J_A_visits_timeSheetEntries!A:H,COLUMN(J_A_visits_timeSheetEntries!B:B),0),"")</f>
        <v/>
      </c>
      <c r="H236" s="38">
        <f t="array" ref="H236">IFERROR(TIMEVALUE(MID(VLOOKUP(Table3[[#This Row],[TS_ID]],J_A_visits_timeSheetEntries!$A:$H,COLUMN(J_A_visits_timeSheetEntries!C:C),0),12,8))-(7/24),"")</f>
        <v/>
      </c>
      <c r="I236" s="38">
        <f t="array" ref="I236">IFERROR(
    MOD(TIMEVALUE(MID(VLOOKUP(Table3[[#This Row],[TS_ID]],J_A_visits_timeSheetEntries!$A:$H,COLUMN(J_A_visits_timeSheetEntries!D:D),0),12,8)) - (7/24), 1),
"")</f>
        <v/>
      </c>
      <c r="J236" s="20">
        <f t="array" ref="J236">IFERROR(IFERROR(VLOOKUP(Table3[[#This Row],[TS_ID]],J_A_visits_timeSheetEntries!$A:$H,COLUMN(J_A_visits_timeSheetEntries!E:E),0),"")/3600,"")</f>
        <v/>
      </c>
      <c r="K236" s="37">
        <f t="array" ref="K236">IFERROR(VLOOKUP(Table3[[#This Row],[TS_ID]],J_A_visits_timeSheetEntries!$A:$H,COLUMN(J_A_visits_timeSheetEntries!$F:$F),FALSE),"")</f>
        <v/>
      </c>
      <c r="L236" s="37">
        <f>IFERROR(Table3[[#This Row],[DURATION]]*Table3[[#This Row],[LABOR_RATE]],"")</f>
        <v/>
      </c>
      <c r="M236" s="30">
        <f t="array" ref="M236">IFERROR(VLOOKUP(Table3[[#This Row],[TS_ID]],J_A_visits_timeSheetEntries!$A:$H,COLUMN(J_A_visits_timeSheetEntries!H:H),0),"")</f>
        <v/>
      </c>
    </row>
    <row r="237">
      <c r="A237" s="30">
        <f>IF(J_A_visits_timeSheetEntries!A237="","",J_A_visits_timeSheetEntries!A237)</f>
        <v/>
      </c>
      <c r="B237" s="30">
        <f t="array" ref="B237">IFERROR(VLOOKUP(Table3[[#This Row],[TS_ID]],J_A_visits_timeSheetEntries!A:I,COLUMN(J_A_visits_timeSheetEntries!I:I),0),"")</f>
        <v/>
      </c>
      <c r="C237" s="30">
        <f t="array" ref="C237">IFERROR(VLOOKUP(Table3[[#This Row],[VISIT_ID]],J_A_visits!$A:$O,COLUMN(J_A_visits!B:B),0),"")</f>
        <v/>
      </c>
      <c r="D237" s="30">
        <f t="array" ref="D237">IFERROR(VLOOKUP(Table3[[#This Row],[VISIT_ID]],J_A_visits!$A:$O,COLUMN(J_A_visits!C:C),0),"")</f>
        <v/>
      </c>
      <c r="E237" s="30">
        <f t="array" ref="E237">IFERROR(VLOOKUP(Table3[[#This Row],[VISIT_ID]],J_A_visits!$A:$O,COLUMN(J_A_visits!D:D),0),"")</f>
        <v/>
      </c>
      <c r="F237" s="6">
        <f t="array" ref="F237">IFERROR(DATEVALUE(LEFT(VLOOKUP(Table3[[#This Row],[VISIT_ID]],J_A_visits!A:O,COLUMN(J_A_visits!E:E),0),10)),"")</f>
        <v/>
      </c>
      <c r="G237" s="30">
        <f t="array" ref="G237">IFERROR(VLOOKUP(Table3[[#This Row],[TS_ID]],J_A_visits_timeSheetEntries!A:H,COLUMN(J_A_visits_timeSheetEntries!B:B),0),"")</f>
        <v/>
      </c>
      <c r="H237" s="38">
        <f t="array" ref="H237">IFERROR(TIMEVALUE(MID(VLOOKUP(Table3[[#This Row],[TS_ID]],J_A_visits_timeSheetEntries!$A:$H,COLUMN(J_A_visits_timeSheetEntries!C:C),0),12,8))-(7/24),"")</f>
        <v/>
      </c>
      <c r="I237" s="38">
        <f t="array" ref="I237">IFERROR(
    MOD(TIMEVALUE(MID(VLOOKUP(Table3[[#This Row],[TS_ID]],J_A_visits_timeSheetEntries!$A:$H,COLUMN(J_A_visits_timeSheetEntries!D:D),0),12,8)) - (7/24), 1),
"")</f>
        <v/>
      </c>
      <c r="J237" s="20">
        <f t="array" ref="J237">IFERROR(IFERROR(VLOOKUP(Table3[[#This Row],[TS_ID]],J_A_visits_timeSheetEntries!$A:$H,COLUMN(J_A_visits_timeSheetEntries!E:E),0),"")/3600,"")</f>
        <v/>
      </c>
      <c r="K237" s="37">
        <f t="array" ref="K237">IFERROR(VLOOKUP(Table3[[#This Row],[TS_ID]],J_A_visits_timeSheetEntries!$A:$H,COLUMN(J_A_visits_timeSheetEntries!$F:$F),FALSE),"")</f>
        <v/>
      </c>
      <c r="L237" s="37">
        <f>IFERROR(Table3[[#This Row],[DURATION]]*Table3[[#This Row],[LABOR_RATE]],"")</f>
        <v/>
      </c>
      <c r="M237" s="30">
        <f t="array" ref="M237">IFERROR(VLOOKUP(Table3[[#This Row],[TS_ID]],J_A_visits_timeSheetEntries!$A:$H,COLUMN(J_A_visits_timeSheetEntries!H:H),0),"")</f>
        <v/>
      </c>
    </row>
    <row r="238">
      <c r="A238" s="30">
        <f>IF(J_A_visits_timeSheetEntries!A238="","",J_A_visits_timeSheetEntries!A238)</f>
        <v/>
      </c>
      <c r="B238" s="30">
        <f t="array" ref="B238">IFERROR(VLOOKUP(Table3[[#This Row],[TS_ID]],J_A_visits_timeSheetEntries!A:I,COLUMN(J_A_visits_timeSheetEntries!I:I),0),"")</f>
        <v/>
      </c>
      <c r="C238" s="30">
        <f t="array" ref="C238">IFERROR(VLOOKUP(Table3[[#This Row],[VISIT_ID]],J_A_visits!$A:$O,COLUMN(J_A_visits!B:B),0),"")</f>
        <v/>
      </c>
      <c r="D238" s="30">
        <f t="array" ref="D238">IFERROR(VLOOKUP(Table3[[#This Row],[VISIT_ID]],J_A_visits!$A:$O,COLUMN(J_A_visits!C:C),0),"")</f>
        <v/>
      </c>
      <c r="E238" s="30">
        <f t="array" ref="E238">IFERROR(VLOOKUP(Table3[[#This Row],[VISIT_ID]],J_A_visits!$A:$O,COLUMN(J_A_visits!D:D),0),"")</f>
        <v/>
      </c>
      <c r="F238" s="6">
        <f t="array" ref="F238">IFERROR(DATEVALUE(LEFT(VLOOKUP(Table3[[#This Row],[VISIT_ID]],J_A_visits!A:O,COLUMN(J_A_visits!E:E),0),10)),"")</f>
        <v/>
      </c>
      <c r="G238" s="30">
        <f t="array" ref="G238">IFERROR(VLOOKUP(Table3[[#This Row],[TS_ID]],J_A_visits_timeSheetEntries!A:H,COLUMN(J_A_visits_timeSheetEntries!B:B),0),"")</f>
        <v/>
      </c>
      <c r="H238" s="38">
        <f t="array" ref="H238">IFERROR(TIMEVALUE(MID(VLOOKUP(Table3[[#This Row],[TS_ID]],J_A_visits_timeSheetEntries!$A:$H,COLUMN(J_A_visits_timeSheetEntries!C:C),0),12,8))-(7/24),"")</f>
        <v/>
      </c>
      <c r="I238" s="38">
        <f t="array" ref="I238">IFERROR(
    MOD(TIMEVALUE(MID(VLOOKUP(Table3[[#This Row],[TS_ID]],J_A_visits_timeSheetEntries!$A:$H,COLUMN(J_A_visits_timeSheetEntries!D:D),0),12,8)) - (7/24), 1),
"")</f>
        <v/>
      </c>
      <c r="J238" s="20">
        <f t="array" ref="J238">IFERROR(IFERROR(VLOOKUP(Table3[[#This Row],[TS_ID]],J_A_visits_timeSheetEntries!$A:$H,COLUMN(J_A_visits_timeSheetEntries!E:E),0),"")/3600,"")</f>
        <v/>
      </c>
      <c r="K238" s="37">
        <f t="array" ref="K238">IFERROR(VLOOKUP(Table3[[#This Row],[TS_ID]],J_A_visits_timeSheetEntries!$A:$H,COLUMN(J_A_visits_timeSheetEntries!$F:$F),FALSE),"")</f>
        <v/>
      </c>
      <c r="L238" s="37">
        <f>IFERROR(Table3[[#This Row],[DURATION]]*Table3[[#This Row],[LABOR_RATE]],"")</f>
        <v/>
      </c>
      <c r="M238" s="30">
        <f t="array" ref="M238">IFERROR(VLOOKUP(Table3[[#This Row],[TS_ID]],J_A_visits_timeSheetEntries!$A:$H,COLUMN(J_A_visits_timeSheetEntries!H:H),0),"")</f>
        <v/>
      </c>
    </row>
    <row r="239">
      <c r="A239" s="30">
        <f>IF(J_A_visits_timeSheetEntries!A239="","",J_A_visits_timeSheetEntries!A239)</f>
        <v/>
      </c>
      <c r="B239" s="30">
        <f t="array" ref="B239">IFERROR(VLOOKUP(Table3[[#This Row],[TS_ID]],J_A_visits_timeSheetEntries!A:I,COLUMN(J_A_visits_timeSheetEntries!I:I),0),"")</f>
        <v/>
      </c>
      <c r="C239" s="30">
        <f t="array" ref="C239">IFERROR(VLOOKUP(Table3[[#This Row],[VISIT_ID]],J_A_visits!$A:$O,COLUMN(J_A_visits!B:B),0),"")</f>
        <v/>
      </c>
      <c r="D239" s="30">
        <f t="array" ref="D239">IFERROR(VLOOKUP(Table3[[#This Row],[VISIT_ID]],J_A_visits!$A:$O,COLUMN(J_A_visits!C:C),0),"")</f>
        <v/>
      </c>
      <c r="E239" s="30">
        <f t="array" ref="E239">IFERROR(VLOOKUP(Table3[[#This Row],[VISIT_ID]],J_A_visits!$A:$O,COLUMN(J_A_visits!D:D),0),"")</f>
        <v/>
      </c>
      <c r="F239" s="6">
        <f t="array" ref="F239">IFERROR(DATEVALUE(LEFT(VLOOKUP(Table3[[#This Row],[VISIT_ID]],J_A_visits!A:O,COLUMN(J_A_visits!E:E),0),10)),"")</f>
        <v/>
      </c>
      <c r="G239" s="30">
        <f t="array" ref="G239">IFERROR(VLOOKUP(Table3[[#This Row],[TS_ID]],J_A_visits_timeSheetEntries!A:H,COLUMN(J_A_visits_timeSheetEntries!B:B),0),"")</f>
        <v/>
      </c>
      <c r="H239" s="38">
        <f t="array" ref="H239">IFERROR(TIMEVALUE(MID(VLOOKUP(Table3[[#This Row],[TS_ID]],J_A_visits_timeSheetEntries!$A:$H,COLUMN(J_A_visits_timeSheetEntries!C:C),0),12,8))-(7/24),"")</f>
        <v/>
      </c>
      <c r="I239" s="38">
        <f t="array" ref="I239">IFERROR(
    MOD(TIMEVALUE(MID(VLOOKUP(Table3[[#This Row],[TS_ID]],J_A_visits_timeSheetEntries!$A:$H,COLUMN(J_A_visits_timeSheetEntries!D:D),0),12,8)) - (7/24), 1),
"")</f>
        <v/>
      </c>
      <c r="J239" s="20">
        <f t="array" ref="J239">IFERROR(IFERROR(VLOOKUP(Table3[[#This Row],[TS_ID]],J_A_visits_timeSheetEntries!$A:$H,COLUMN(J_A_visits_timeSheetEntries!E:E),0),"")/3600,"")</f>
        <v/>
      </c>
      <c r="K239" s="37">
        <f t="array" ref="K239">IFERROR(VLOOKUP(Table3[[#This Row],[TS_ID]],J_A_visits_timeSheetEntries!$A:$H,COLUMN(J_A_visits_timeSheetEntries!$F:$F),FALSE),"")</f>
        <v/>
      </c>
      <c r="L239" s="37">
        <f>IFERROR(Table3[[#This Row],[DURATION]]*Table3[[#This Row],[LABOR_RATE]],"")</f>
        <v/>
      </c>
      <c r="M239" s="30">
        <f t="array" ref="M239">IFERROR(VLOOKUP(Table3[[#This Row],[TS_ID]],J_A_visits_timeSheetEntries!$A:$H,COLUMN(J_A_visits_timeSheetEntries!H:H),0),"")</f>
        <v/>
      </c>
    </row>
    <row r="240">
      <c r="A240" s="30">
        <f>IF(J_A_visits_timeSheetEntries!A240="","",J_A_visits_timeSheetEntries!A240)</f>
        <v/>
      </c>
      <c r="B240" s="30">
        <f t="array" ref="B240">IFERROR(VLOOKUP(Table3[[#This Row],[TS_ID]],J_A_visits_timeSheetEntries!A:I,COLUMN(J_A_visits_timeSheetEntries!I:I),0),"")</f>
        <v/>
      </c>
      <c r="C240" s="30">
        <f t="array" ref="C240">IFERROR(VLOOKUP(Table3[[#This Row],[VISIT_ID]],J_A_visits!$A:$O,COLUMN(J_A_visits!B:B),0),"")</f>
        <v/>
      </c>
      <c r="D240" s="30">
        <f t="array" ref="D240">IFERROR(VLOOKUP(Table3[[#This Row],[VISIT_ID]],J_A_visits!$A:$O,COLUMN(J_A_visits!C:C),0),"")</f>
        <v/>
      </c>
      <c r="E240" s="30">
        <f t="array" ref="E240">IFERROR(VLOOKUP(Table3[[#This Row],[VISIT_ID]],J_A_visits!$A:$O,COLUMN(J_A_visits!D:D),0),"")</f>
        <v/>
      </c>
      <c r="F240" s="6">
        <f t="array" ref="F240">IFERROR(DATEVALUE(LEFT(VLOOKUP(Table3[[#This Row],[VISIT_ID]],J_A_visits!A:O,COLUMN(J_A_visits!E:E),0),10)),"")</f>
        <v/>
      </c>
      <c r="G240" s="30">
        <f t="array" ref="G240">IFERROR(VLOOKUP(Table3[[#This Row],[TS_ID]],J_A_visits_timeSheetEntries!A:H,COLUMN(J_A_visits_timeSheetEntries!B:B),0),"")</f>
        <v/>
      </c>
      <c r="H240" s="38">
        <f t="array" ref="H240">IFERROR(TIMEVALUE(MID(VLOOKUP(Table3[[#This Row],[TS_ID]],J_A_visits_timeSheetEntries!$A:$H,COLUMN(J_A_visits_timeSheetEntries!C:C),0),12,8))-(7/24),"")</f>
        <v/>
      </c>
      <c r="I240" s="38">
        <f t="array" ref="I240">IFERROR(
    MOD(TIMEVALUE(MID(VLOOKUP(Table3[[#This Row],[TS_ID]],J_A_visits_timeSheetEntries!$A:$H,COLUMN(J_A_visits_timeSheetEntries!D:D),0),12,8)) - (7/24), 1),
"")</f>
        <v/>
      </c>
      <c r="J240" s="20">
        <f t="array" ref="J240">IFERROR(IFERROR(VLOOKUP(Table3[[#This Row],[TS_ID]],J_A_visits_timeSheetEntries!$A:$H,COLUMN(J_A_visits_timeSheetEntries!E:E),0),"")/3600,"")</f>
        <v/>
      </c>
      <c r="K240" s="37">
        <f t="array" ref="K240">IFERROR(VLOOKUP(Table3[[#This Row],[TS_ID]],J_A_visits_timeSheetEntries!$A:$H,COLUMN(J_A_visits_timeSheetEntries!$F:$F),FALSE),"")</f>
        <v/>
      </c>
      <c r="L240" s="37">
        <f>IFERROR(Table3[[#This Row],[DURATION]]*Table3[[#This Row],[LABOR_RATE]],"")</f>
        <v/>
      </c>
      <c r="M240" s="30">
        <f t="array" ref="M240">IFERROR(VLOOKUP(Table3[[#This Row],[TS_ID]],J_A_visits_timeSheetEntries!$A:$H,COLUMN(J_A_visits_timeSheetEntries!H:H),0),"")</f>
        <v/>
      </c>
    </row>
    <row r="241">
      <c r="A241" s="30">
        <f>IF(J_A_visits_timeSheetEntries!A241="","",J_A_visits_timeSheetEntries!A241)</f>
        <v/>
      </c>
      <c r="B241" s="30">
        <f t="array" ref="B241">IFERROR(VLOOKUP(Table3[[#This Row],[TS_ID]],J_A_visits_timeSheetEntries!A:I,COLUMN(J_A_visits_timeSheetEntries!I:I),0),"")</f>
        <v/>
      </c>
      <c r="C241" s="30">
        <f t="array" ref="C241">IFERROR(VLOOKUP(Table3[[#This Row],[VISIT_ID]],J_A_visits!$A:$O,COLUMN(J_A_visits!B:B),0),"")</f>
        <v/>
      </c>
      <c r="D241" s="30">
        <f t="array" ref="D241">IFERROR(VLOOKUP(Table3[[#This Row],[VISIT_ID]],J_A_visits!$A:$O,COLUMN(J_A_visits!C:C),0),"")</f>
        <v/>
      </c>
      <c r="E241" s="30">
        <f t="array" ref="E241">IFERROR(VLOOKUP(Table3[[#This Row],[VISIT_ID]],J_A_visits!$A:$O,COLUMN(J_A_visits!D:D),0),"")</f>
        <v/>
      </c>
      <c r="F241" s="6">
        <f t="array" ref="F241">IFERROR(DATEVALUE(LEFT(VLOOKUP(Table3[[#This Row],[VISIT_ID]],J_A_visits!A:O,COLUMN(J_A_visits!E:E),0),10)),"")</f>
        <v/>
      </c>
      <c r="G241" s="30">
        <f t="array" ref="G241">IFERROR(VLOOKUP(Table3[[#This Row],[TS_ID]],J_A_visits_timeSheetEntries!A:H,COLUMN(J_A_visits_timeSheetEntries!B:B),0),"")</f>
        <v/>
      </c>
      <c r="H241" s="38">
        <f t="array" ref="H241">IFERROR(TIMEVALUE(MID(VLOOKUP(Table3[[#This Row],[TS_ID]],J_A_visits_timeSheetEntries!$A:$H,COLUMN(J_A_visits_timeSheetEntries!C:C),0),12,8))-(7/24),"")</f>
        <v/>
      </c>
      <c r="I241" s="38">
        <f t="array" ref="I241">IFERROR(
    MOD(TIMEVALUE(MID(VLOOKUP(Table3[[#This Row],[TS_ID]],J_A_visits_timeSheetEntries!$A:$H,COLUMN(J_A_visits_timeSheetEntries!D:D),0),12,8)) - (7/24), 1),
"")</f>
        <v/>
      </c>
      <c r="J241" s="20">
        <f t="array" ref="J241">IFERROR(IFERROR(VLOOKUP(Table3[[#This Row],[TS_ID]],J_A_visits_timeSheetEntries!$A:$H,COLUMN(J_A_visits_timeSheetEntries!E:E),0),"")/3600,"")</f>
        <v/>
      </c>
      <c r="K241" s="37">
        <f t="array" ref="K241">IFERROR(VLOOKUP(Table3[[#This Row],[TS_ID]],J_A_visits_timeSheetEntries!$A:$H,COLUMN(J_A_visits_timeSheetEntries!$F:$F),FALSE),"")</f>
        <v/>
      </c>
      <c r="L241" s="37">
        <f>IFERROR(Table3[[#This Row],[DURATION]]*Table3[[#This Row],[LABOR_RATE]],"")</f>
        <v/>
      </c>
      <c r="M241" s="30">
        <f t="array" ref="M241">IFERROR(VLOOKUP(Table3[[#This Row],[TS_ID]],J_A_visits_timeSheetEntries!$A:$H,COLUMN(J_A_visits_timeSheetEntries!H:H),0),"")</f>
        <v/>
      </c>
    </row>
    <row r="242">
      <c r="A242" s="30">
        <f>IF(J_A_visits_timeSheetEntries!A242="","",J_A_visits_timeSheetEntries!A242)</f>
        <v/>
      </c>
      <c r="B242" s="30">
        <f t="array" ref="B242">IFERROR(VLOOKUP(Table3[[#This Row],[TS_ID]],J_A_visits_timeSheetEntries!A:I,COLUMN(J_A_visits_timeSheetEntries!I:I),0),"")</f>
        <v/>
      </c>
      <c r="C242" s="30">
        <f t="array" ref="C242">IFERROR(VLOOKUP(Table3[[#This Row],[VISIT_ID]],J_A_visits!$A:$O,COLUMN(J_A_visits!B:B),0),"")</f>
        <v/>
      </c>
      <c r="D242" s="30">
        <f t="array" ref="D242">IFERROR(VLOOKUP(Table3[[#This Row],[VISIT_ID]],J_A_visits!$A:$O,COLUMN(J_A_visits!C:C),0),"")</f>
        <v/>
      </c>
      <c r="E242" s="30">
        <f t="array" ref="E242">IFERROR(VLOOKUP(Table3[[#This Row],[VISIT_ID]],J_A_visits!$A:$O,COLUMN(J_A_visits!D:D),0),"")</f>
        <v/>
      </c>
      <c r="F242" s="6">
        <f t="array" ref="F242">IFERROR(DATEVALUE(LEFT(VLOOKUP(Table3[[#This Row],[VISIT_ID]],J_A_visits!A:O,COLUMN(J_A_visits!E:E),0),10)),"")</f>
        <v/>
      </c>
      <c r="G242" s="30">
        <f t="array" ref="G242">IFERROR(VLOOKUP(Table3[[#This Row],[TS_ID]],J_A_visits_timeSheetEntries!A:H,COLUMN(J_A_visits_timeSheetEntries!B:B),0),"")</f>
        <v/>
      </c>
      <c r="H242" s="38">
        <f t="array" ref="H242">IFERROR(TIMEVALUE(MID(VLOOKUP(Table3[[#This Row],[TS_ID]],J_A_visits_timeSheetEntries!$A:$H,COLUMN(J_A_visits_timeSheetEntries!C:C),0),12,8))-(7/24),"")</f>
        <v/>
      </c>
      <c r="I242" s="38">
        <f t="array" ref="I242">IFERROR(
    MOD(TIMEVALUE(MID(VLOOKUP(Table3[[#This Row],[TS_ID]],J_A_visits_timeSheetEntries!$A:$H,COLUMN(J_A_visits_timeSheetEntries!D:D),0),12,8)) - (7/24), 1),
"")</f>
        <v/>
      </c>
      <c r="J242" s="20">
        <f t="array" ref="J242">IFERROR(IFERROR(VLOOKUP(Table3[[#This Row],[TS_ID]],J_A_visits_timeSheetEntries!$A:$H,COLUMN(J_A_visits_timeSheetEntries!E:E),0),"")/3600,"")</f>
        <v/>
      </c>
      <c r="K242" s="37">
        <f t="array" ref="K242">IFERROR(VLOOKUP(Table3[[#This Row],[TS_ID]],J_A_visits_timeSheetEntries!$A:$H,COLUMN(J_A_visits_timeSheetEntries!$F:$F),FALSE),"")</f>
        <v/>
      </c>
      <c r="L242" s="37">
        <f>IFERROR(Table3[[#This Row],[DURATION]]*Table3[[#This Row],[LABOR_RATE]],"")</f>
        <v/>
      </c>
      <c r="M242" s="30">
        <f t="array" ref="M242">IFERROR(VLOOKUP(Table3[[#This Row],[TS_ID]],J_A_visits_timeSheetEntries!$A:$H,COLUMN(J_A_visits_timeSheetEntries!H:H),0),"")</f>
        <v/>
      </c>
    </row>
    <row r="243">
      <c r="A243" s="30">
        <f>IF(J_A_visits_timeSheetEntries!A243="","",J_A_visits_timeSheetEntries!A243)</f>
        <v/>
      </c>
      <c r="B243" s="30">
        <f t="array" ref="B243">IFERROR(VLOOKUP(Table3[[#This Row],[TS_ID]],J_A_visits_timeSheetEntries!A:I,COLUMN(J_A_visits_timeSheetEntries!I:I),0),"")</f>
        <v/>
      </c>
      <c r="C243" s="30">
        <f t="array" ref="C243">IFERROR(VLOOKUP(Table3[[#This Row],[VISIT_ID]],J_A_visits!$A:$O,COLUMN(J_A_visits!B:B),0),"")</f>
        <v/>
      </c>
      <c r="D243" s="30">
        <f t="array" ref="D243">IFERROR(VLOOKUP(Table3[[#This Row],[VISIT_ID]],J_A_visits!$A:$O,COLUMN(J_A_visits!C:C),0),"")</f>
        <v/>
      </c>
      <c r="E243" s="30">
        <f t="array" ref="E243">IFERROR(VLOOKUP(Table3[[#This Row],[VISIT_ID]],J_A_visits!$A:$O,COLUMN(J_A_visits!D:D),0),"")</f>
        <v/>
      </c>
      <c r="F243" s="6">
        <f t="array" ref="F243">IFERROR(DATEVALUE(LEFT(VLOOKUP(Table3[[#This Row],[VISIT_ID]],J_A_visits!A:O,COLUMN(J_A_visits!E:E),0),10)),"")</f>
        <v/>
      </c>
      <c r="G243" s="30">
        <f t="array" ref="G243">IFERROR(VLOOKUP(Table3[[#This Row],[TS_ID]],J_A_visits_timeSheetEntries!A:H,COLUMN(J_A_visits_timeSheetEntries!B:B),0),"")</f>
        <v/>
      </c>
      <c r="H243" s="38">
        <f t="array" ref="H243">IFERROR(TIMEVALUE(MID(VLOOKUP(Table3[[#This Row],[TS_ID]],J_A_visits_timeSheetEntries!$A:$H,COLUMN(J_A_visits_timeSheetEntries!C:C),0),12,8))-(7/24),"")</f>
        <v/>
      </c>
      <c r="I243" s="38">
        <f t="array" ref="I243">IFERROR(
    MOD(TIMEVALUE(MID(VLOOKUP(Table3[[#This Row],[TS_ID]],J_A_visits_timeSheetEntries!$A:$H,COLUMN(J_A_visits_timeSheetEntries!D:D),0),12,8)) - (7/24), 1),
"")</f>
        <v/>
      </c>
      <c r="J243" s="20">
        <f t="array" ref="J243">IFERROR(IFERROR(VLOOKUP(Table3[[#This Row],[TS_ID]],J_A_visits_timeSheetEntries!$A:$H,COLUMN(J_A_visits_timeSheetEntries!E:E),0),"")/3600,"")</f>
        <v/>
      </c>
      <c r="K243" s="37">
        <f t="array" ref="K243">IFERROR(VLOOKUP(Table3[[#This Row],[TS_ID]],J_A_visits_timeSheetEntries!$A:$H,COLUMN(J_A_visits_timeSheetEntries!$F:$F),FALSE),"")</f>
        <v/>
      </c>
      <c r="L243" s="37">
        <f>IFERROR(Table3[[#This Row],[DURATION]]*Table3[[#This Row],[LABOR_RATE]],"")</f>
        <v/>
      </c>
      <c r="M243" s="30">
        <f t="array" ref="M243">IFERROR(VLOOKUP(Table3[[#This Row],[TS_ID]],J_A_visits_timeSheetEntries!$A:$H,COLUMN(J_A_visits_timeSheetEntries!H:H),0),"")</f>
        <v/>
      </c>
    </row>
    <row r="244">
      <c r="A244" s="30">
        <f>IF(J_A_visits_timeSheetEntries!A244="","",J_A_visits_timeSheetEntries!A244)</f>
        <v/>
      </c>
      <c r="B244" s="30">
        <f t="array" ref="B244">IFERROR(VLOOKUP(Table3[[#This Row],[TS_ID]],J_A_visits_timeSheetEntries!A:I,COLUMN(J_A_visits_timeSheetEntries!I:I),0),"")</f>
        <v/>
      </c>
      <c r="C244" s="30">
        <f t="array" ref="C244">IFERROR(VLOOKUP(Table3[[#This Row],[VISIT_ID]],J_A_visits!$A:$O,COLUMN(J_A_visits!B:B),0),"")</f>
        <v/>
      </c>
      <c r="D244" s="30">
        <f t="array" ref="D244">IFERROR(VLOOKUP(Table3[[#This Row],[VISIT_ID]],J_A_visits!$A:$O,COLUMN(J_A_visits!C:C),0),"")</f>
        <v/>
      </c>
      <c r="E244" s="30">
        <f t="array" ref="E244">IFERROR(VLOOKUP(Table3[[#This Row],[VISIT_ID]],J_A_visits!$A:$O,COLUMN(J_A_visits!D:D),0),"")</f>
        <v/>
      </c>
      <c r="F244" s="6">
        <f t="array" ref="F244">IFERROR(DATEVALUE(LEFT(VLOOKUP(Table3[[#This Row],[VISIT_ID]],J_A_visits!A:O,COLUMN(J_A_visits!E:E),0),10)),"")</f>
        <v/>
      </c>
      <c r="G244" s="30">
        <f t="array" ref="G244">IFERROR(VLOOKUP(Table3[[#This Row],[TS_ID]],J_A_visits_timeSheetEntries!A:H,COLUMN(J_A_visits_timeSheetEntries!B:B),0),"")</f>
        <v/>
      </c>
      <c r="H244" s="38">
        <f t="array" ref="H244">IFERROR(TIMEVALUE(MID(VLOOKUP(Table3[[#This Row],[TS_ID]],J_A_visits_timeSheetEntries!$A:$H,COLUMN(J_A_visits_timeSheetEntries!C:C),0),12,8))-(7/24),"")</f>
        <v/>
      </c>
      <c r="I244" s="38">
        <f t="array" ref="I244">IFERROR(
    MOD(TIMEVALUE(MID(VLOOKUP(Table3[[#This Row],[TS_ID]],J_A_visits_timeSheetEntries!$A:$H,COLUMN(J_A_visits_timeSheetEntries!D:D),0),12,8)) - (7/24), 1),
"")</f>
        <v/>
      </c>
      <c r="J244" s="20">
        <f t="array" ref="J244">IFERROR(IFERROR(VLOOKUP(Table3[[#This Row],[TS_ID]],J_A_visits_timeSheetEntries!$A:$H,COLUMN(J_A_visits_timeSheetEntries!E:E),0),"")/3600,"")</f>
        <v/>
      </c>
      <c r="K244" s="37">
        <f t="array" ref="K244">IFERROR(VLOOKUP(Table3[[#This Row],[TS_ID]],J_A_visits_timeSheetEntries!$A:$H,COLUMN(J_A_visits_timeSheetEntries!$F:$F),FALSE),"")</f>
        <v/>
      </c>
      <c r="L244" s="37">
        <f>IFERROR(Table3[[#This Row],[DURATION]]*Table3[[#This Row],[LABOR_RATE]],"")</f>
        <v/>
      </c>
      <c r="M244" s="30">
        <f t="array" ref="M244">IFERROR(VLOOKUP(Table3[[#This Row],[TS_ID]],J_A_visits_timeSheetEntries!$A:$H,COLUMN(J_A_visits_timeSheetEntries!H:H),0),"")</f>
        <v/>
      </c>
    </row>
    <row r="245">
      <c r="A245" s="30">
        <f>IF(J_A_visits_timeSheetEntries!A245="","",J_A_visits_timeSheetEntries!A245)</f>
        <v/>
      </c>
      <c r="B245" s="30">
        <f t="array" ref="B245">IFERROR(VLOOKUP(Table3[[#This Row],[TS_ID]],J_A_visits_timeSheetEntries!A:I,COLUMN(J_A_visits_timeSheetEntries!I:I),0),"")</f>
        <v/>
      </c>
      <c r="C245" s="30">
        <f t="array" ref="C245">IFERROR(VLOOKUP(Table3[[#This Row],[VISIT_ID]],J_A_visits!$A:$O,COLUMN(J_A_visits!B:B),0),"")</f>
        <v/>
      </c>
      <c r="D245" s="30">
        <f t="array" ref="D245">IFERROR(VLOOKUP(Table3[[#This Row],[VISIT_ID]],J_A_visits!$A:$O,COLUMN(J_A_visits!C:C),0),"")</f>
        <v/>
      </c>
      <c r="E245" s="30">
        <f t="array" ref="E245">IFERROR(VLOOKUP(Table3[[#This Row],[VISIT_ID]],J_A_visits!$A:$O,COLUMN(J_A_visits!D:D),0),"")</f>
        <v/>
      </c>
      <c r="F245" s="6">
        <f t="array" ref="F245">IFERROR(DATEVALUE(LEFT(VLOOKUP(Table3[[#This Row],[VISIT_ID]],J_A_visits!A:O,COLUMN(J_A_visits!E:E),0),10)),"")</f>
        <v/>
      </c>
      <c r="G245" s="30">
        <f t="array" ref="G245">IFERROR(VLOOKUP(Table3[[#This Row],[TS_ID]],J_A_visits_timeSheetEntries!A:H,COLUMN(J_A_visits_timeSheetEntries!B:B),0),"")</f>
        <v/>
      </c>
      <c r="H245" s="38">
        <f t="array" ref="H245">IFERROR(TIMEVALUE(MID(VLOOKUP(Table3[[#This Row],[TS_ID]],J_A_visits_timeSheetEntries!$A:$H,COLUMN(J_A_visits_timeSheetEntries!C:C),0),12,8))-(7/24),"")</f>
        <v/>
      </c>
      <c r="I245" s="38">
        <f t="array" ref="I245">IFERROR(
    MOD(TIMEVALUE(MID(VLOOKUP(Table3[[#This Row],[TS_ID]],J_A_visits_timeSheetEntries!$A:$H,COLUMN(J_A_visits_timeSheetEntries!D:D),0),12,8)) - (7/24), 1),
"")</f>
        <v/>
      </c>
      <c r="J245" s="20">
        <f t="array" ref="J245">IFERROR(IFERROR(VLOOKUP(Table3[[#This Row],[TS_ID]],J_A_visits_timeSheetEntries!$A:$H,COLUMN(J_A_visits_timeSheetEntries!E:E),0),"")/3600,"")</f>
        <v/>
      </c>
      <c r="K245" s="37">
        <f t="array" ref="K245">IFERROR(VLOOKUP(Table3[[#This Row],[TS_ID]],J_A_visits_timeSheetEntries!$A:$H,COLUMN(J_A_visits_timeSheetEntries!$F:$F),FALSE),"")</f>
        <v/>
      </c>
      <c r="L245" s="37">
        <f>IFERROR(Table3[[#This Row],[DURATION]]*Table3[[#This Row],[LABOR_RATE]],"")</f>
        <v/>
      </c>
      <c r="M245" s="30">
        <f t="array" ref="M245">IFERROR(VLOOKUP(Table3[[#This Row],[TS_ID]],J_A_visits_timeSheetEntries!$A:$H,COLUMN(J_A_visits_timeSheetEntries!H:H),0),"")</f>
        <v/>
      </c>
    </row>
    <row r="246">
      <c r="A246" s="30">
        <f>IF(J_A_visits_timeSheetEntries!A246="","",J_A_visits_timeSheetEntries!A246)</f>
        <v/>
      </c>
      <c r="B246" s="30">
        <f t="array" ref="B246">IFERROR(VLOOKUP(Table3[[#This Row],[TS_ID]],J_A_visits_timeSheetEntries!A:I,COLUMN(J_A_visits_timeSheetEntries!I:I),0),"")</f>
        <v/>
      </c>
      <c r="C246" s="30">
        <f t="array" ref="C246">IFERROR(VLOOKUP(Table3[[#This Row],[VISIT_ID]],J_A_visits!$A:$O,COLUMN(J_A_visits!B:B),0),"")</f>
        <v/>
      </c>
      <c r="D246" s="30">
        <f t="array" ref="D246">IFERROR(VLOOKUP(Table3[[#This Row],[VISIT_ID]],J_A_visits!$A:$O,COLUMN(J_A_visits!C:C),0),"")</f>
        <v/>
      </c>
      <c r="E246" s="30">
        <f t="array" ref="E246">IFERROR(VLOOKUP(Table3[[#This Row],[VISIT_ID]],J_A_visits!$A:$O,COLUMN(J_A_visits!D:D),0),"")</f>
        <v/>
      </c>
      <c r="F246" s="6">
        <f t="array" ref="F246">IFERROR(DATEVALUE(LEFT(VLOOKUP(Table3[[#This Row],[VISIT_ID]],J_A_visits!A:O,COLUMN(J_A_visits!E:E),0),10)),"")</f>
        <v/>
      </c>
      <c r="G246" s="30">
        <f t="array" ref="G246">IFERROR(VLOOKUP(Table3[[#This Row],[TS_ID]],J_A_visits_timeSheetEntries!A:H,COLUMN(J_A_visits_timeSheetEntries!B:B),0),"")</f>
        <v/>
      </c>
      <c r="H246" s="38">
        <f t="array" ref="H246">IFERROR(TIMEVALUE(MID(VLOOKUP(Table3[[#This Row],[TS_ID]],J_A_visits_timeSheetEntries!$A:$H,COLUMN(J_A_visits_timeSheetEntries!C:C),0),12,8))-(7/24),"")</f>
        <v/>
      </c>
      <c r="I246" s="38">
        <f t="array" ref="I246">IFERROR(
    MOD(TIMEVALUE(MID(VLOOKUP(Table3[[#This Row],[TS_ID]],J_A_visits_timeSheetEntries!$A:$H,COLUMN(J_A_visits_timeSheetEntries!D:D),0),12,8)) - (7/24), 1),
"")</f>
        <v/>
      </c>
      <c r="J246" s="20">
        <f t="array" ref="J246">IFERROR(IFERROR(VLOOKUP(Table3[[#This Row],[TS_ID]],J_A_visits_timeSheetEntries!$A:$H,COLUMN(J_A_visits_timeSheetEntries!E:E),0),"")/3600,"")</f>
        <v/>
      </c>
      <c r="K246" s="37">
        <f t="array" ref="K246">IFERROR(VLOOKUP(Table3[[#This Row],[TS_ID]],J_A_visits_timeSheetEntries!$A:$H,COLUMN(J_A_visits_timeSheetEntries!$F:$F),FALSE),"")</f>
        <v/>
      </c>
      <c r="L246" s="37">
        <f>IFERROR(Table3[[#This Row],[DURATION]]*Table3[[#This Row],[LABOR_RATE]],"")</f>
        <v/>
      </c>
      <c r="M246" s="30">
        <f t="array" ref="M246">IFERROR(VLOOKUP(Table3[[#This Row],[TS_ID]],J_A_visits_timeSheetEntries!$A:$H,COLUMN(J_A_visits_timeSheetEntries!H:H),0),"")</f>
        <v/>
      </c>
    </row>
    <row r="247">
      <c r="A247" s="30">
        <f>IF(J_A_visits_timeSheetEntries!A247="","",J_A_visits_timeSheetEntries!A247)</f>
        <v/>
      </c>
      <c r="B247" s="30">
        <f t="array" ref="B247">IFERROR(VLOOKUP(Table3[[#This Row],[TS_ID]],J_A_visits_timeSheetEntries!A:I,COLUMN(J_A_visits_timeSheetEntries!I:I),0),"")</f>
        <v/>
      </c>
      <c r="C247" s="30">
        <f t="array" ref="C247">IFERROR(VLOOKUP(Table3[[#This Row],[VISIT_ID]],J_A_visits!$A:$O,COLUMN(J_A_visits!B:B),0),"")</f>
        <v/>
      </c>
      <c r="D247" s="30">
        <f t="array" ref="D247">IFERROR(VLOOKUP(Table3[[#This Row],[VISIT_ID]],J_A_visits!$A:$O,COLUMN(J_A_visits!C:C),0),"")</f>
        <v/>
      </c>
      <c r="E247" s="30">
        <f t="array" ref="E247">IFERROR(VLOOKUP(Table3[[#This Row],[VISIT_ID]],J_A_visits!$A:$O,COLUMN(J_A_visits!D:D),0),"")</f>
        <v/>
      </c>
      <c r="F247" s="6">
        <f t="array" ref="F247">IFERROR(DATEVALUE(LEFT(VLOOKUP(Table3[[#This Row],[VISIT_ID]],J_A_visits!A:O,COLUMN(J_A_visits!E:E),0),10)),"")</f>
        <v/>
      </c>
      <c r="G247" s="30">
        <f t="array" ref="G247">IFERROR(VLOOKUP(Table3[[#This Row],[TS_ID]],J_A_visits_timeSheetEntries!A:H,COLUMN(J_A_visits_timeSheetEntries!B:B),0),"")</f>
        <v/>
      </c>
      <c r="H247" s="38">
        <f t="array" ref="H247">IFERROR(TIMEVALUE(MID(VLOOKUP(Table3[[#This Row],[TS_ID]],J_A_visits_timeSheetEntries!$A:$H,COLUMN(J_A_visits_timeSheetEntries!C:C),0),12,8))-(7/24),"")</f>
        <v/>
      </c>
      <c r="I247" s="38">
        <f t="array" ref="I247">IFERROR(
    MOD(TIMEVALUE(MID(VLOOKUP(Table3[[#This Row],[TS_ID]],J_A_visits_timeSheetEntries!$A:$H,COLUMN(J_A_visits_timeSheetEntries!D:D),0),12,8)) - (7/24), 1),
"")</f>
        <v/>
      </c>
      <c r="J247" s="20">
        <f t="array" ref="J247">IFERROR(IFERROR(VLOOKUP(Table3[[#This Row],[TS_ID]],J_A_visits_timeSheetEntries!$A:$H,COLUMN(J_A_visits_timeSheetEntries!E:E),0),"")/3600,"")</f>
        <v/>
      </c>
      <c r="K247" s="37">
        <f t="array" ref="K247">IFERROR(VLOOKUP(Table3[[#This Row],[TS_ID]],J_A_visits_timeSheetEntries!$A:$H,COLUMN(J_A_visits_timeSheetEntries!$F:$F),FALSE),"")</f>
        <v/>
      </c>
      <c r="L247" s="37">
        <f>IFERROR(Table3[[#This Row],[DURATION]]*Table3[[#This Row],[LABOR_RATE]],"")</f>
        <v/>
      </c>
      <c r="M247" s="30">
        <f t="array" ref="M247">IFERROR(VLOOKUP(Table3[[#This Row],[TS_ID]],J_A_visits_timeSheetEntries!$A:$H,COLUMN(J_A_visits_timeSheetEntries!H:H),0),"")</f>
        <v/>
      </c>
    </row>
    <row r="248">
      <c r="A248" s="30">
        <f>IF(J_A_visits_timeSheetEntries!A248="","",J_A_visits_timeSheetEntries!A248)</f>
        <v/>
      </c>
      <c r="B248" s="30">
        <f t="array" ref="B248">IFERROR(VLOOKUP(Table3[[#This Row],[TS_ID]],J_A_visits_timeSheetEntries!A:I,COLUMN(J_A_visits_timeSheetEntries!I:I),0),"")</f>
        <v/>
      </c>
      <c r="C248" s="30">
        <f t="array" ref="C248">IFERROR(VLOOKUP(Table3[[#This Row],[VISIT_ID]],J_A_visits!$A:$O,COLUMN(J_A_visits!B:B),0),"")</f>
        <v/>
      </c>
      <c r="D248" s="30">
        <f t="array" ref="D248">IFERROR(VLOOKUP(Table3[[#This Row],[VISIT_ID]],J_A_visits!$A:$O,COLUMN(J_A_visits!C:C),0),"")</f>
        <v/>
      </c>
      <c r="E248" s="30">
        <f t="array" ref="E248">IFERROR(VLOOKUP(Table3[[#This Row],[VISIT_ID]],J_A_visits!$A:$O,COLUMN(J_A_visits!D:D),0),"")</f>
        <v/>
      </c>
      <c r="F248" s="6">
        <f t="array" ref="F248">IFERROR(DATEVALUE(LEFT(VLOOKUP(Table3[[#This Row],[VISIT_ID]],J_A_visits!A:O,COLUMN(J_A_visits!E:E),0),10)),"")</f>
        <v/>
      </c>
      <c r="G248" s="30">
        <f t="array" ref="G248">IFERROR(VLOOKUP(Table3[[#This Row],[TS_ID]],J_A_visits_timeSheetEntries!A:H,COLUMN(J_A_visits_timeSheetEntries!B:B),0),"")</f>
        <v/>
      </c>
      <c r="H248" s="38">
        <f t="array" ref="H248">IFERROR(TIMEVALUE(MID(VLOOKUP(Table3[[#This Row],[TS_ID]],J_A_visits_timeSheetEntries!$A:$H,COLUMN(J_A_visits_timeSheetEntries!C:C),0),12,8))-(7/24),"")</f>
        <v/>
      </c>
      <c r="I248" s="38">
        <f t="array" ref="I248">IFERROR(
    MOD(TIMEVALUE(MID(VLOOKUP(Table3[[#This Row],[TS_ID]],J_A_visits_timeSheetEntries!$A:$H,COLUMN(J_A_visits_timeSheetEntries!D:D),0),12,8)) - (7/24), 1),
"")</f>
        <v/>
      </c>
      <c r="J248" s="20">
        <f t="array" ref="J248">IFERROR(IFERROR(VLOOKUP(Table3[[#This Row],[TS_ID]],J_A_visits_timeSheetEntries!$A:$H,COLUMN(J_A_visits_timeSheetEntries!E:E),0),"")/3600,"")</f>
        <v/>
      </c>
      <c r="K248" s="37">
        <f t="array" ref="K248">IFERROR(VLOOKUP(Table3[[#This Row],[TS_ID]],J_A_visits_timeSheetEntries!$A:$H,COLUMN(J_A_visits_timeSheetEntries!$F:$F),FALSE),"")</f>
        <v/>
      </c>
      <c r="L248" s="37">
        <f>IFERROR(Table3[[#This Row],[DURATION]]*Table3[[#This Row],[LABOR_RATE]],"")</f>
        <v/>
      </c>
      <c r="M248" s="30">
        <f t="array" ref="M248">IFERROR(VLOOKUP(Table3[[#This Row],[TS_ID]],J_A_visits_timeSheetEntries!$A:$H,COLUMN(J_A_visits_timeSheetEntries!H:H),0),"")</f>
        <v/>
      </c>
    </row>
    <row r="249">
      <c r="A249" s="30">
        <f>IF(J_A_visits_timeSheetEntries!A249="","",J_A_visits_timeSheetEntries!A249)</f>
        <v/>
      </c>
      <c r="B249" s="30">
        <f t="array" ref="B249">IFERROR(VLOOKUP(Table3[[#This Row],[TS_ID]],J_A_visits_timeSheetEntries!A:I,COLUMN(J_A_visits_timeSheetEntries!I:I),0),"")</f>
        <v/>
      </c>
      <c r="C249" s="30">
        <f t="array" ref="C249">IFERROR(VLOOKUP(Table3[[#This Row],[VISIT_ID]],J_A_visits!$A:$O,COLUMN(J_A_visits!B:B),0),"")</f>
        <v/>
      </c>
      <c r="D249" s="30">
        <f t="array" ref="D249">IFERROR(VLOOKUP(Table3[[#This Row],[VISIT_ID]],J_A_visits!$A:$O,COLUMN(J_A_visits!C:C),0),"")</f>
        <v/>
      </c>
      <c r="E249" s="30">
        <f t="array" ref="E249">IFERROR(VLOOKUP(Table3[[#This Row],[VISIT_ID]],J_A_visits!$A:$O,COLUMN(J_A_visits!D:D),0),"")</f>
        <v/>
      </c>
      <c r="F249" s="6">
        <f t="array" ref="F249">IFERROR(DATEVALUE(LEFT(VLOOKUP(Table3[[#This Row],[VISIT_ID]],J_A_visits!A:O,COLUMN(J_A_visits!E:E),0),10)),"")</f>
        <v/>
      </c>
      <c r="G249" s="30">
        <f t="array" ref="G249">IFERROR(VLOOKUP(Table3[[#This Row],[TS_ID]],J_A_visits_timeSheetEntries!A:H,COLUMN(J_A_visits_timeSheetEntries!B:B),0),"")</f>
        <v/>
      </c>
      <c r="H249" s="38">
        <f t="array" ref="H249">IFERROR(TIMEVALUE(MID(VLOOKUP(Table3[[#This Row],[TS_ID]],J_A_visits_timeSheetEntries!$A:$H,COLUMN(J_A_visits_timeSheetEntries!C:C),0),12,8))-(7/24),"")</f>
        <v/>
      </c>
      <c r="I249" s="38">
        <f t="array" ref="I249">IFERROR(
    MOD(TIMEVALUE(MID(VLOOKUP(Table3[[#This Row],[TS_ID]],J_A_visits_timeSheetEntries!$A:$H,COLUMN(J_A_visits_timeSheetEntries!D:D),0),12,8)) - (7/24), 1),
"")</f>
        <v/>
      </c>
      <c r="J249" s="20">
        <f t="array" ref="J249">IFERROR(IFERROR(VLOOKUP(Table3[[#This Row],[TS_ID]],J_A_visits_timeSheetEntries!$A:$H,COLUMN(J_A_visits_timeSheetEntries!E:E),0),"")/3600,"")</f>
        <v/>
      </c>
      <c r="K249" s="37">
        <f t="array" ref="K249">IFERROR(VLOOKUP(Table3[[#This Row],[TS_ID]],J_A_visits_timeSheetEntries!$A:$H,COLUMN(J_A_visits_timeSheetEntries!$F:$F),FALSE),"")</f>
        <v/>
      </c>
      <c r="L249" s="37">
        <f>IFERROR(Table3[[#This Row],[DURATION]]*Table3[[#This Row],[LABOR_RATE]],"")</f>
        <v/>
      </c>
      <c r="M249" s="30">
        <f t="array" ref="M249">IFERROR(VLOOKUP(Table3[[#This Row],[TS_ID]],J_A_visits_timeSheetEntries!$A:$H,COLUMN(J_A_visits_timeSheetEntries!H:H),0),"")</f>
        <v/>
      </c>
    </row>
    <row r="250">
      <c r="A250" s="30">
        <f>IF(J_A_visits_timeSheetEntries!A250="","",J_A_visits_timeSheetEntries!A250)</f>
        <v/>
      </c>
      <c r="B250" s="30">
        <f t="array" ref="B250">IFERROR(VLOOKUP(Table3[[#This Row],[TS_ID]],J_A_visits_timeSheetEntries!A:I,COLUMN(J_A_visits_timeSheetEntries!I:I),0),"")</f>
        <v/>
      </c>
      <c r="C250" s="30">
        <f t="array" ref="C250">IFERROR(VLOOKUP(Table3[[#This Row],[VISIT_ID]],J_A_visits!$A:$O,COLUMN(J_A_visits!B:B),0),"")</f>
        <v/>
      </c>
      <c r="D250" s="30">
        <f t="array" ref="D250">IFERROR(VLOOKUP(Table3[[#This Row],[VISIT_ID]],J_A_visits!$A:$O,COLUMN(J_A_visits!C:C),0),"")</f>
        <v/>
      </c>
      <c r="E250" s="30">
        <f t="array" ref="E250">IFERROR(VLOOKUP(Table3[[#This Row],[VISIT_ID]],J_A_visits!$A:$O,COLUMN(J_A_visits!D:D),0),"")</f>
        <v/>
      </c>
      <c r="F250" s="6">
        <f t="array" ref="F250">IFERROR(DATEVALUE(LEFT(VLOOKUP(Table3[[#This Row],[VISIT_ID]],J_A_visits!A:O,COLUMN(J_A_visits!E:E),0),10)),"")</f>
        <v/>
      </c>
      <c r="G250" s="30">
        <f t="array" ref="G250">IFERROR(VLOOKUP(Table3[[#This Row],[TS_ID]],J_A_visits_timeSheetEntries!A:H,COLUMN(J_A_visits_timeSheetEntries!B:B),0),"")</f>
        <v/>
      </c>
      <c r="H250" s="38">
        <f t="array" ref="H250">IFERROR(TIMEVALUE(MID(VLOOKUP(Table3[[#This Row],[TS_ID]],J_A_visits_timeSheetEntries!$A:$H,COLUMN(J_A_visits_timeSheetEntries!C:C),0),12,8))-(7/24),"")</f>
        <v/>
      </c>
      <c r="I250" s="38">
        <f t="array" ref="I250">IFERROR(
    MOD(TIMEVALUE(MID(VLOOKUP(Table3[[#This Row],[TS_ID]],J_A_visits_timeSheetEntries!$A:$H,COLUMN(J_A_visits_timeSheetEntries!D:D),0),12,8)) - (7/24), 1),
"")</f>
        <v/>
      </c>
      <c r="J250" s="20">
        <f t="array" ref="J250">IFERROR(IFERROR(VLOOKUP(Table3[[#This Row],[TS_ID]],J_A_visits_timeSheetEntries!$A:$H,COLUMN(J_A_visits_timeSheetEntries!E:E),0),"")/3600,"")</f>
        <v/>
      </c>
      <c r="K250" s="37">
        <f t="array" ref="K250">IFERROR(VLOOKUP(Table3[[#This Row],[TS_ID]],J_A_visits_timeSheetEntries!$A:$H,COLUMN(J_A_visits_timeSheetEntries!$F:$F),FALSE),"")</f>
        <v/>
      </c>
      <c r="L250" s="37">
        <f>IFERROR(Table3[[#This Row],[DURATION]]*Table3[[#This Row],[LABOR_RATE]],"")</f>
        <v/>
      </c>
      <c r="M250" s="30">
        <f t="array" ref="M250">IFERROR(VLOOKUP(Table3[[#This Row],[TS_ID]],J_A_visits_timeSheetEntries!$A:$H,COLUMN(J_A_visits_timeSheetEntries!H:H),0),"")</f>
        <v/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25"/>
  <sheetViews>
    <sheetView tabSelected="1" workbookViewId="0">
      <pane xSplit="2" ySplit="1" topLeftCell="AL2" activePane="bottomRight" state="frozen"/>
      <selection pane="topRight" activeCell="C1" sqref="C1"/>
      <selection pane="bottomLeft" activeCell="A2" sqref="A2"/>
      <selection pane="bottomRight" activeCell="AP3" sqref="AP3"/>
    </sheetView>
  </sheetViews>
  <sheetFormatPr baseColWidth="8" defaultRowHeight="14.25"/>
  <cols>
    <col width="5.796875" bestFit="1" customWidth="1" style="30" min="1" max="1"/>
    <col width="10.59765625" bestFit="1" customWidth="1" style="30" min="2" max="2"/>
    <col width="12.86328125" bestFit="1" customWidth="1" style="30" min="3" max="3"/>
    <col width="16.33203125" bestFit="1" customWidth="1" style="30" min="4" max="4"/>
    <col width="14.59765625" bestFit="1" customWidth="1" style="30" min="5" max="5"/>
    <col width="17.53125" bestFit="1" customWidth="1" style="30" min="6" max="6"/>
    <col width="17.1328125" bestFit="1" customWidth="1" style="30" min="7" max="7"/>
    <col width="12.19921875" bestFit="1" customWidth="1" style="30" min="8" max="8"/>
    <col width="11.73046875" customWidth="1" style="30" min="9" max="9"/>
    <col width="11.33203125" customWidth="1" style="30" min="10" max="10"/>
    <col width="14.53125" customWidth="1" style="30" min="11" max="11"/>
    <col width="10.3984375" customWidth="1" style="30" min="12" max="12"/>
    <col width="14.9296875" customWidth="1" style="30" min="13" max="13"/>
    <col width="11.06640625" customWidth="1" style="30" min="14" max="14"/>
    <col width="17.06640625" customWidth="1" style="30" min="15" max="15"/>
    <col width="12" customWidth="1" style="30" min="16" max="16"/>
    <col width="11.19921875" customWidth="1" style="30" min="17" max="17"/>
    <col width="8.3984375" customWidth="1" style="30" min="18" max="18"/>
    <col width="7.86328125" customWidth="1" style="30" min="19" max="19"/>
    <col width="10.6640625" customWidth="1" style="30" min="20" max="20"/>
    <col width="13.19921875" customWidth="1" style="30" min="21" max="21"/>
    <col width="11.06640625" customWidth="1" style="30" min="22" max="22"/>
    <col width="17.46484375" customWidth="1" style="30" min="23" max="23"/>
    <col width="11.06640625" customWidth="1" style="30" min="24" max="24"/>
    <col width="9.86328125" customWidth="1" style="30" min="25" max="25"/>
    <col width="23.19921875" customWidth="1" style="30" min="26" max="26"/>
    <col width="23.73046875" customWidth="1" style="30" min="27" max="28"/>
    <col width="16" customWidth="1" style="30" min="29" max="29"/>
    <col width="16.9296875" customWidth="1" style="30" min="30" max="30"/>
    <col width="16.53125" customWidth="1" style="30" min="31" max="31"/>
    <col width="20" customWidth="1" style="30" min="32" max="32"/>
    <col width="23.06640625" customWidth="1" style="30" min="33" max="34"/>
    <col width="19.46484375" customWidth="1" style="30" min="35" max="35"/>
    <col width="22.53125" customWidth="1" style="30" min="36" max="37"/>
    <col width="13.46484375" customWidth="1" style="30" min="38" max="38"/>
    <col width="15.06640625" customWidth="1" style="30" min="39" max="39"/>
    <col width="14.796875" customWidth="1" style="30" min="40" max="40"/>
    <col width="12" customWidth="1" style="30" min="41" max="41"/>
    <col width="12.9296875" customWidth="1" style="30" min="42" max="42"/>
    <col width="12.796875" customWidth="1" style="30" min="43" max="43"/>
    <col width="15.46484375" customWidth="1" style="30" min="44" max="44"/>
    <col width="11.19921875" customWidth="1" style="30" min="45" max="45"/>
    <col width="14.53125" customWidth="1" style="30" min="46" max="46"/>
    <col width="9.06640625" customWidth="1" style="30" min="47" max="16384"/>
  </cols>
  <sheetData>
    <row r="1" customFormat="1" s="25">
      <c r="A1" s="35" t="inlineStr">
        <is>
          <t>Year</t>
        </is>
      </c>
      <c r="B1" s="25" t="inlineStr">
        <is>
          <t>Month</t>
        </is>
      </c>
      <c r="C1" s="25" t="inlineStr">
        <is>
          <t>Year-Month</t>
        </is>
      </c>
      <c r="D1" s="25" t="inlineStr">
        <is>
          <t>Scheduled Rev.</t>
        </is>
      </c>
      <c r="E1" s="26" t="inlineStr">
        <is>
          <t>Realized Rev.</t>
        </is>
      </c>
      <c r="F1" s="26" t="inlineStr">
        <is>
          <t>Exp. Rev. Growth</t>
        </is>
      </c>
      <c r="G1" s="26" t="inlineStr">
        <is>
          <t>Act. Rev. Growth</t>
        </is>
      </c>
      <c r="H1" s="27" t="inlineStr">
        <is>
          <t>Labor Cost</t>
        </is>
      </c>
      <c r="I1" s="28" t="inlineStr">
        <is>
          <t>Sales Cost</t>
        </is>
      </c>
      <c r="J1" s="28" t="inlineStr">
        <is>
          <t>Trans. Fee</t>
        </is>
      </c>
      <c r="K1" s="28" t="inlineStr">
        <is>
          <t>Supplies Cost</t>
        </is>
      </c>
      <c r="L1" s="28" t="inlineStr">
        <is>
          <t>Gas Cost</t>
        </is>
      </c>
      <c r="M1" s="28" t="inlineStr">
        <is>
          <t>Total Var. Cost</t>
        </is>
      </c>
      <c r="N1" s="28" t="inlineStr">
        <is>
          <t>Var. Profit</t>
        </is>
      </c>
      <c r="O1" s="28" t="inlineStr">
        <is>
          <t>Var. Profit Margin</t>
        </is>
      </c>
      <c r="P1" s="28" t="inlineStr">
        <is>
          <t>Equipment</t>
        </is>
      </c>
      <c r="Q1" s="28" t="inlineStr">
        <is>
          <t>Phone Bill</t>
        </is>
      </c>
      <c r="R1" s="28" t="inlineStr">
        <is>
          <t>Jobber</t>
        </is>
      </c>
      <c r="S1" s="28" t="inlineStr">
        <is>
          <t>Gusto</t>
        </is>
      </c>
      <c r="T1" s="28" t="inlineStr">
        <is>
          <t>Docusign</t>
        </is>
      </c>
      <c r="U1" s="28" t="inlineStr">
        <is>
          <t>Sales Rabbit</t>
        </is>
      </c>
      <c r="V1" s="28" t="inlineStr">
        <is>
          <t>Marketing</t>
        </is>
      </c>
      <c r="W1" s="28" t="inlineStr">
        <is>
          <t>Registration Fees</t>
        </is>
      </c>
      <c r="X1" s="28" t="inlineStr">
        <is>
          <t>Insurance</t>
        </is>
      </c>
      <c r="Y1" s="28" t="inlineStr">
        <is>
          <t>Website</t>
        </is>
      </c>
      <c r="Z1" s="28" t="inlineStr">
        <is>
          <t>Total Fix. Cost (Monthly)</t>
        </is>
      </c>
      <c r="AA1" s="28" t="inlineStr">
        <is>
          <t>Est. Total Fix. Cost (Visit)</t>
        </is>
      </c>
      <c r="AB1" s="28" t="inlineStr">
        <is>
          <t>Act. Total Fix. Cost (Visit)</t>
        </is>
      </c>
      <c r="AC1" s="28" t="inlineStr">
        <is>
          <t>Profit (Monthly)</t>
        </is>
      </c>
      <c r="AD1" s="28" t="inlineStr">
        <is>
          <t xml:space="preserve"> Est. Profit (Visit)</t>
        </is>
      </c>
      <c r="AE1" s="28" t="inlineStr">
        <is>
          <t>Act. Profit (Visit)</t>
        </is>
      </c>
      <c r="AF1" s="28" t="inlineStr">
        <is>
          <t>Profit Growth (Cash)</t>
        </is>
      </c>
      <c r="AG1" s="28" t="inlineStr">
        <is>
          <t>Est. Profit Growth (Visit)</t>
        </is>
      </c>
      <c r="AH1" s="28" t="inlineStr">
        <is>
          <t>Act. Profit Growth (Visit)</t>
        </is>
      </c>
      <c r="AI1" s="28" t="inlineStr">
        <is>
          <t>Profit Margin (Cash)</t>
        </is>
      </c>
      <c r="AJ1" s="28" t="inlineStr">
        <is>
          <t>Est. Profit Margin (Visit)</t>
        </is>
      </c>
      <c r="AK1" s="28" t="inlineStr">
        <is>
          <t>Act. Profit Margin (Visit)</t>
        </is>
      </c>
      <c r="AL1" s="28" t="inlineStr">
        <is>
          <t>One Off Visit</t>
        </is>
      </c>
      <c r="AM1" s="28" t="inlineStr">
        <is>
          <t>Recurring Visit</t>
        </is>
      </c>
      <c r="AN1" s="28" t="inlineStr">
        <is>
          <t>Re-Clean Visit</t>
        </is>
      </c>
      <c r="AO1" s="28" t="inlineStr">
        <is>
          <t>Total Visits</t>
        </is>
      </c>
      <c r="AP1" s="28" t="inlineStr">
        <is>
          <t>Labor Hours</t>
        </is>
      </c>
      <c r="AQ1" s="28" t="inlineStr">
        <is>
          <t>Sales Hours</t>
        </is>
      </c>
      <c r="AR1" s="28" t="inlineStr">
        <is>
          <t># of 30Hr Shifts</t>
        </is>
      </c>
      <c r="AS1" s="28" t="inlineStr">
        <is>
          <t># of Techs</t>
        </is>
      </c>
      <c r="AT1" s="29" t="inlineStr">
        <is>
          <t># of Salesmen</t>
        </is>
      </c>
    </row>
    <row r="2">
      <c r="A2" s="24" t="n">
        <v>2024</v>
      </c>
      <c r="B2" s="23" t="inlineStr">
        <is>
          <t>January</t>
        </is>
      </c>
      <c r="C2" s="31" t="inlineStr">
        <is>
          <t>2024-01</t>
        </is>
      </c>
      <c r="D2" s="43">
        <f>SUMIF(Visits[YEAR_MONTH],Table5[[#This Row],[Year-Month]],Visits[QUOTE_PRICE])</f>
        <v/>
      </c>
      <c r="E2" s="37">
        <f>SUMIFS(Visits[INVOICE_PRICE],Visits[YEAR_MONTH],Table5[[#This Row],[Year-Month]],Visits[VISIT_STATUS],"COMPLETED")</f>
        <v/>
      </c>
      <c r="F2" s="37">
        <f>Table5[[#This Row],[Scheduled Rev.]]-0</f>
        <v/>
      </c>
      <c r="G2" s="39">
        <f>Table5[[#This Row],[Realized Rev.]]</f>
        <v/>
      </c>
      <c r="H2" s="37">
        <f>SUMIF(Visits[YEAR_MONTH],Table5[[#This Row],[Year-Month]],Visits[ACT_LABOR])</f>
        <v/>
      </c>
      <c r="J2" s="37">
        <f>SUMIF(Visits[YEAR_MONTH],Table5[[#This Row],[Year-Month]],Visits[TRANS_FEE])</f>
        <v/>
      </c>
      <c r="K2" s="37">
        <f>SUMIF(Visits[YEAR_MONTH],Table5[[#This Row],[Year-Month]],Visits[ACT_SUPPLIES])</f>
        <v/>
      </c>
      <c r="M2" s="37">
        <f>SUM(Table5[[#This Row],[Labor Cost]:[Gas Cost]])</f>
        <v/>
      </c>
      <c r="N2" s="39">
        <f>Table5[[#This Row],[Realized Rev.]]-Table5[[#This Row],[Total Var. Cost]]</f>
        <v/>
      </c>
      <c r="O2" s="16">
        <f>IFERROR(Table5[[#This Row],[Var. Profit]]/Table5[[#This Row],[Realized Rev.]],0)</f>
        <v/>
      </c>
      <c r="AL2" s="30">
        <f>COUNTIFS(Visits[YEAR_MONTH],Table5[[#This Row],[Year-Month]],Visits[TYPE],"ONE_OFF")</f>
        <v/>
      </c>
      <c r="AM2" s="30">
        <f>COUNTIFS(Visits[YEAR_MONTH],Table5[[#This Row],[Year-Month]],Visits[TYPE],"RECURRING")</f>
        <v/>
      </c>
      <c r="AO2" s="30">
        <f>SUM(Table5[[#This Row],[One Off Visit]:[Re-Clean Visit]])</f>
        <v/>
      </c>
      <c r="AP2" s="30">
        <f>SUMIF(Visits[YEAR_MONTH],Table5[[#This Row],[Year-Month]],Visits[ACT_DURATION])</f>
        <v/>
      </c>
    </row>
    <row r="3">
      <c r="B3" s="21" t="inlineStr">
        <is>
          <t>February</t>
        </is>
      </c>
      <c r="C3" s="31" t="inlineStr">
        <is>
          <t>2024-02</t>
        </is>
      </c>
      <c r="D3" s="43">
        <f>SUMIF(Visits[YEAR_MONTH],Table5[[#This Row],[Year-Month]],Visits[QUOTE_PRICE])</f>
        <v/>
      </c>
      <c r="E3" s="37">
        <f>SUMIFS(Visits[INVOICE_PRICE],Visits[YEAR_MONTH],Table5[[#This Row],[Year-Month]],Visits[VISIT_STATUS],"COMPLETED")</f>
        <v/>
      </c>
      <c r="F3" s="37">
        <f>Table5[[#This Row],[Scheduled Rev.]]-D2</f>
        <v/>
      </c>
      <c r="G3" s="39">
        <f>Table5[[#This Row],[Realized Rev.]]-E2</f>
        <v/>
      </c>
      <c r="H3" s="37">
        <f>SUMIF(Visits[YEAR_MONTH],Table5[[#This Row],[Year-Month]],Visits[ACT_LABOR])</f>
        <v/>
      </c>
      <c r="J3" s="37">
        <f>SUMIF(Visits[YEAR_MONTH],Table5[[#This Row],[Year-Month]],Visits[TRANS_FEE])</f>
        <v/>
      </c>
      <c r="K3" s="37">
        <f>SUMIF(Visits[YEAR_MONTH],Table5[[#This Row],[Year-Month]],Visits[ACT_SUPPLIES])</f>
        <v/>
      </c>
      <c r="M3" s="37">
        <f>SUM(Table5[[#This Row],[Labor Cost]:[Gas Cost]])</f>
        <v/>
      </c>
      <c r="N3" s="39">
        <f>Table5[[#This Row],[Realized Rev.]]-Table5[[#This Row],[Total Var. Cost]]</f>
        <v/>
      </c>
      <c r="O3" s="16">
        <f>IFERROR(Table5[[#This Row],[Var. Profit]]/Table5[[#This Row],[Realized Rev.]],0)</f>
        <v/>
      </c>
      <c r="AL3" s="30">
        <f>COUNTIFS(Visits[YEAR_MONTH],Table5[[#This Row],[Year-Month]],Visits[TYPE],"ONE_OFF")</f>
        <v/>
      </c>
      <c r="AM3" s="30">
        <f>COUNTIFS(Visits[YEAR_MONTH],Table5[[#This Row],[Year-Month]],Visits[TYPE],"RECURRING")</f>
        <v/>
      </c>
      <c r="AO3" s="30">
        <f>SUM(Table5[[#This Row],[One Off Visit]:[Re-Clean Visit]])</f>
        <v/>
      </c>
      <c r="AP3" s="30">
        <f>SUMIF(Visits[YEAR_MONTH],Table5[[#This Row],[Year-Month]],Visits[ACT_DURATION])</f>
        <v/>
      </c>
    </row>
    <row r="4">
      <c r="B4" s="21" t="inlineStr">
        <is>
          <t>March</t>
        </is>
      </c>
      <c r="C4" s="31" t="inlineStr">
        <is>
          <t>2024-03</t>
        </is>
      </c>
      <c r="D4" s="43">
        <f>SUMIF(Visits[YEAR_MONTH],Table5[[#This Row],[Year-Month]],Visits[QUOTE_PRICE])</f>
        <v/>
      </c>
      <c r="E4" s="37">
        <f>SUMIFS(Visits[INVOICE_PRICE],Visits[YEAR_MONTH],Table5[[#This Row],[Year-Month]],Visits[VISIT_STATUS],"COMPLETED")</f>
        <v/>
      </c>
      <c r="F4" s="37">
        <f>Table5[[#This Row],[Scheduled Rev.]]-D3</f>
        <v/>
      </c>
      <c r="G4" s="39">
        <f>Table5[[#This Row],[Realized Rev.]]-E3</f>
        <v/>
      </c>
      <c r="H4" s="37">
        <f>SUMIF(Visits[YEAR_MONTH],Table5[[#This Row],[Year-Month]],Visits[ACT_LABOR])</f>
        <v/>
      </c>
      <c r="J4" s="37">
        <f>SUMIF(Visits[YEAR_MONTH],Table5[[#This Row],[Year-Month]],Visits[TRANS_FEE])</f>
        <v/>
      </c>
      <c r="K4" s="37">
        <f>SUMIF(Visits[YEAR_MONTH],Table5[[#This Row],[Year-Month]],Visits[ACT_SUPPLIES])</f>
        <v/>
      </c>
      <c r="M4" s="37">
        <f>SUM(Table5[[#This Row],[Labor Cost]:[Gas Cost]])</f>
        <v/>
      </c>
      <c r="N4" s="39">
        <f>Table5[[#This Row],[Realized Rev.]]-Table5[[#This Row],[Total Var. Cost]]</f>
        <v/>
      </c>
      <c r="O4" s="16">
        <f>IFERROR(Table5[[#This Row],[Var. Profit]]/Table5[[#This Row],[Realized Rev.]],0)</f>
        <v/>
      </c>
      <c r="AL4" s="30">
        <f>COUNTIFS(Visits[YEAR_MONTH],Table5[[#This Row],[Year-Month]],Visits[TYPE],"ONE_OFF")</f>
        <v/>
      </c>
      <c r="AM4" s="30">
        <f>COUNTIFS(Visits[YEAR_MONTH],Table5[[#This Row],[Year-Month]],Visits[TYPE],"RECURRING")</f>
        <v/>
      </c>
      <c r="AO4" s="30">
        <f>SUM(Table5[[#This Row],[One Off Visit]:[Re-Clean Visit]])</f>
        <v/>
      </c>
      <c r="AP4" s="30">
        <f>SUMIF(Visits[YEAR_MONTH],Table5[[#This Row],[Year-Month]],Visits[ACT_DURATION])</f>
        <v/>
      </c>
    </row>
    <row r="5">
      <c r="B5" s="21" t="inlineStr">
        <is>
          <t>April</t>
        </is>
      </c>
      <c r="C5" s="31" t="inlineStr">
        <is>
          <t>2024-04</t>
        </is>
      </c>
      <c r="D5" s="43">
        <f>SUMIF(Visits[YEAR_MONTH],Table5[[#This Row],[Year-Month]],Visits[QUOTE_PRICE])</f>
        <v/>
      </c>
      <c r="E5" s="37">
        <f>SUMIFS(Visits[INVOICE_PRICE],Visits[YEAR_MONTH],Table5[[#This Row],[Year-Month]],Visits[VISIT_STATUS],"COMPLETED")</f>
        <v/>
      </c>
      <c r="F5" s="37">
        <f>Table5[[#This Row],[Scheduled Rev.]]-D4</f>
        <v/>
      </c>
      <c r="G5" s="39">
        <f>Table5[[#This Row],[Realized Rev.]]-E4</f>
        <v/>
      </c>
      <c r="H5" s="37">
        <f>SUMIF(Visits[YEAR_MONTH],Table5[[#This Row],[Year-Month]],Visits[ACT_LABOR])</f>
        <v/>
      </c>
      <c r="J5" s="37">
        <f>SUMIF(Visits[YEAR_MONTH],Table5[[#This Row],[Year-Month]],Visits[TRANS_FEE])</f>
        <v/>
      </c>
      <c r="K5" s="37">
        <f>SUMIF(Visits[YEAR_MONTH],Table5[[#This Row],[Year-Month]],Visits[ACT_SUPPLIES])</f>
        <v/>
      </c>
      <c r="M5" s="37">
        <f>SUM(Table5[[#This Row],[Labor Cost]:[Gas Cost]])</f>
        <v/>
      </c>
      <c r="N5" s="39">
        <f>Table5[[#This Row],[Realized Rev.]]-Table5[[#This Row],[Total Var. Cost]]</f>
        <v/>
      </c>
      <c r="O5" s="16">
        <f>IFERROR(Table5[[#This Row],[Var. Profit]]/Table5[[#This Row],[Realized Rev.]],0)</f>
        <v/>
      </c>
      <c r="AL5" s="30">
        <f>COUNTIFS(Visits[YEAR_MONTH],Table5[[#This Row],[Year-Month]],Visits[TYPE],"ONE_OFF")</f>
        <v/>
      </c>
      <c r="AM5" s="30">
        <f>COUNTIFS(Visits[YEAR_MONTH],Table5[[#This Row],[Year-Month]],Visits[TYPE],"RECURRING")</f>
        <v/>
      </c>
      <c r="AO5" s="30">
        <f>SUM(Table5[[#This Row],[One Off Visit]:[Re-Clean Visit]])</f>
        <v/>
      </c>
      <c r="AP5" s="30">
        <f>SUMIF(Visits[YEAR_MONTH],Table5[[#This Row],[Year-Month]],Visits[ACT_DURATION])</f>
        <v/>
      </c>
    </row>
    <row r="6">
      <c r="B6" s="21" t="inlineStr">
        <is>
          <t>May</t>
        </is>
      </c>
      <c r="C6" s="31" t="inlineStr">
        <is>
          <t>2024-05</t>
        </is>
      </c>
      <c r="D6" s="43">
        <f>SUMIF(Visits[YEAR_MONTH],Table5[[#This Row],[Year-Month]],Visits[QUOTE_PRICE])</f>
        <v/>
      </c>
      <c r="E6" s="37">
        <f>SUMIFS(Visits[INVOICE_PRICE],Visits[YEAR_MONTH],Table5[[#This Row],[Year-Month]],Visits[VISIT_STATUS],"COMPLETED")</f>
        <v/>
      </c>
      <c r="F6" s="37">
        <f>Table5[[#This Row],[Scheduled Rev.]]-D5</f>
        <v/>
      </c>
      <c r="G6" s="39">
        <f>Table5[[#This Row],[Realized Rev.]]-E5</f>
        <v/>
      </c>
      <c r="H6" s="37">
        <f>SUMIF(Visits[YEAR_MONTH],Table5[[#This Row],[Year-Month]],Visits[ACT_LABOR])</f>
        <v/>
      </c>
      <c r="J6" s="37">
        <f>SUMIF(Visits[YEAR_MONTH],Table5[[#This Row],[Year-Month]],Visits[TRANS_FEE])</f>
        <v/>
      </c>
      <c r="K6" s="37">
        <f>SUMIF(Visits[YEAR_MONTH],Table5[[#This Row],[Year-Month]],Visits[ACT_SUPPLIES])</f>
        <v/>
      </c>
      <c r="M6" s="37">
        <f>SUM(Table5[[#This Row],[Labor Cost]:[Gas Cost]])</f>
        <v/>
      </c>
      <c r="N6" s="39">
        <f>Table5[[#This Row],[Realized Rev.]]-Table5[[#This Row],[Total Var. Cost]]</f>
        <v/>
      </c>
      <c r="O6" s="16">
        <f>IFERROR(Table5[[#This Row],[Var. Profit]]/Table5[[#This Row],[Realized Rev.]],0)</f>
        <v/>
      </c>
      <c r="AL6" s="30">
        <f>COUNTIFS(Visits[YEAR_MONTH],Table5[[#This Row],[Year-Month]],Visits[TYPE],"ONE_OFF")</f>
        <v/>
      </c>
      <c r="AM6" s="30">
        <f>COUNTIFS(Visits[YEAR_MONTH],Table5[[#This Row],[Year-Month]],Visits[TYPE],"RECURRING")</f>
        <v/>
      </c>
      <c r="AO6" s="30">
        <f>SUM(Table5[[#This Row],[One Off Visit]:[Re-Clean Visit]])</f>
        <v/>
      </c>
      <c r="AP6" s="30">
        <f>SUMIF(Visits[YEAR_MONTH],Table5[[#This Row],[Year-Month]],Visits[ACT_DURATION])</f>
        <v/>
      </c>
    </row>
    <row r="7">
      <c r="B7" s="21" t="inlineStr">
        <is>
          <t>June</t>
        </is>
      </c>
      <c r="C7" s="31" t="inlineStr">
        <is>
          <t>2024-06</t>
        </is>
      </c>
      <c r="D7" s="43">
        <f>SUMIF(Visits[YEAR_MONTH],Table5[[#This Row],[Year-Month]],Visits[QUOTE_PRICE])</f>
        <v/>
      </c>
      <c r="E7" s="37">
        <f>SUMIFS(Visits[INVOICE_PRICE],Visits[YEAR_MONTH],Table5[[#This Row],[Year-Month]],Visits[VISIT_STATUS],"COMPLETED")</f>
        <v/>
      </c>
      <c r="F7" s="37">
        <f>Table5[[#This Row],[Scheduled Rev.]]-D6</f>
        <v/>
      </c>
      <c r="G7" s="39">
        <f>Table5[[#This Row],[Realized Rev.]]-E6</f>
        <v/>
      </c>
      <c r="H7" s="37">
        <f>SUMIF(Visits[YEAR_MONTH],Table5[[#This Row],[Year-Month]],Visits[ACT_LABOR])</f>
        <v/>
      </c>
      <c r="J7" s="37">
        <f>SUMIF(Visits[YEAR_MONTH],Table5[[#This Row],[Year-Month]],Visits[TRANS_FEE])</f>
        <v/>
      </c>
      <c r="K7" s="37">
        <f>SUMIF(Visits[YEAR_MONTH],Table5[[#This Row],[Year-Month]],Visits[ACT_SUPPLIES])</f>
        <v/>
      </c>
      <c r="M7" s="37">
        <f>SUM(Table5[[#This Row],[Labor Cost]:[Gas Cost]])</f>
        <v/>
      </c>
      <c r="N7" s="39">
        <f>Table5[[#This Row],[Realized Rev.]]-Table5[[#This Row],[Total Var. Cost]]</f>
        <v/>
      </c>
      <c r="O7" s="16">
        <f>IFERROR(Table5[[#This Row],[Var. Profit]]/Table5[[#This Row],[Realized Rev.]],0)</f>
        <v/>
      </c>
      <c r="AL7" s="30">
        <f>COUNTIFS(Visits[YEAR_MONTH],Table5[[#This Row],[Year-Month]],Visits[TYPE],"ONE_OFF")</f>
        <v/>
      </c>
      <c r="AM7" s="30">
        <f>COUNTIFS(Visits[YEAR_MONTH],Table5[[#This Row],[Year-Month]],Visits[TYPE],"RECURRING")</f>
        <v/>
      </c>
      <c r="AO7" s="30">
        <f>SUM(Table5[[#This Row],[One Off Visit]:[Re-Clean Visit]])</f>
        <v/>
      </c>
      <c r="AP7" s="30">
        <f>SUMIF(Visits[YEAR_MONTH],Table5[[#This Row],[Year-Month]],Visits[ACT_DURATION])</f>
        <v/>
      </c>
    </row>
    <row r="8">
      <c r="B8" s="21" t="inlineStr">
        <is>
          <t>July</t>
        </is>
      </c>
      <c r="C8" s="31" t="inlineStr">
        <is>
          <t>2024-07</t>
        </is>
      </c>
      <c r="D8" s="43">
        <f>SUMIF(Visits[YEAR_MONTH],Table5[[#This Row],[Year-Month]],Visits[QUOTE_PRICE])</f>
        <v/>
      </c>
      <c r="E8" s="37">
        <f>SUMIFS(Visits[INVOICE_PRICE],Visits[YEAR_MONTH],Table5[[#This Row],[Year-Month]],Visits[VISIT_STATUS],"COMPLETED")</f>
        <v/>
      </c>
      <c r="F8" s="37">
        <f>Table5[[#This Row],[Scheduled Rev.]]-D7</f>
        <v/>
      </c>
      <c r="G8" s="39">
        <f>Table5[[#This Row],[Realized Rev.]]-E7</f>
        <v/>
      </c>
      <c r="H8" s="37">
        <f>SUMIF(Visits[YEAR_MONTH],Table5[[#This Row],[Year-Month]],Visits[ACT_LABOR])</f>
        <v/>
      </c>
      <c r="J8" s="37">
        <f>SUMIF(Visits[YEAR_MONTH],Table5[[#This Row],[Year-Month]],Visits[TRANS_FEE])</f>
        <v/>
      </c>
      <c r="K8" s="37">
        <f>SUMIF(Visits[YEAR_MONTH],Table5[[#This Row],[Year-Month]],Visits[ACT_SUPPLIES])</f>
        <v/>
      </c>
      <c r="M8" s="37">
        <f>SUM(Table5[[#This Row],[Labor Cost]:[Gas Cost]])</f>
        <v/>
      </c>
      <c r="N8" s="39">
        <f>Table5[[#This Row],[Realized Rev.]]-Table5[[#This Row],[Total Var. Cost]]</f>
        <v/>
      </c>
      <c r="O8" s="16">
        <f>IFERROR(Table5[[#This Row],[Var. Profit]]/Table5[[#This Row],[Realized Rev.]],0)</f>
        <v/>
      </c>
      <c r="AL8" s="30">
        <f>COUNTIFS(Visits[YEAR_MONTH],Table5[[#This Row],[Year-Month]],Visits[TYPE],"ONE_OFF")</f>
        <v/>
      </c>
      <c r="AM8" s="30">
        <f>COUNTIFS(Visits[YEAR_MONTH],Table5[[#This Row],[Year-Month]],Visits[TYPE],"RECURRING")</f>
        <v/>
      </c>
      <c r="AO8" s="30">
        <f>SUM(Table5[[#This Row],[One Off Visit]:[Re-Clean Visit]])</f>
        <v/>
      </c>
      <c r="AP8" s="30">
        <f>SUMIF(Visits[YEAR_MONTH],Table5[[#This Row],[Year-Month]],Visits[ACT_DURATION])</f>
        <v/>
      </c>
    </row>
    <row r="9">
      <c r="B9" s="21" t="inlineStr">
        <is>
          <t>August</t>
        </is>
      </c>
      <c r="C9" s="31" t="inlineStr">
        <is>
          <t>2024-08</t>
        </is>
      </c>
      <c r="D9" s="43">
        <f>SUMIF(Visits[YEAR_MONTH],Table5[[#This Row],[Year-Month]],Visits[QUOTE_PRICE])</f>
        <v/>
      </c>
      <c r="E9" s="37">
        <f>SUMIFS(Visits[INVOICE_PRICE],Visits[YEAR_MONTH],Table5[[#This Row],[Year-Month]],Visits[VISIT_STATUS],"COMPLETED")</f>
        <v/>
      </c>
      <c r="F9" s="37">
        <f>Table5[[#This Row],[Scheduled Rev.]]-D8</f>
        <v/>
      </c>
      <c r="G9" s="39">
        <f>Table5[[#This Row],[Realized Rev.]]-E8</f>
        <v/>
      </c>
      <c r="H9" s="37">
        <f>SUMIF(Visits[YEAR_MONTH],Table5[[#This Row],[Year-Month]],Visits[ACT_LABOR])</f>
        <v/>
      </c>
      <c r="J9" s="37">
        <f>SUMIF(Visits[YEAR_MONTH],Table5[[#This Row],[Year-Month]],Visits[TRANS_FEE])</f>
        <v/>
      </c>
      <c r="K9" s="37">
        <f>SUMIF(Visits[YEAR_MONTH],Table5[[#This Row],[Year-Month]],Visits[ACT_SUPPLIES])</f>
        <v/>
      </c>
      <c r="M9" s="37">
        <f>SUM(Table5[[#This Row],[Labor Cost]:[Gas Cost]])</f>
        <v/>
      </c>
      <c r="N9" s="39">
        <f>Table5[[#This Row],[Realized Rev.]]-Table5[[#This Row],[Total Var. Cost]]</f>
        <v/>
      </c>
      <c r="O9" s="16">
        <f>IFERROR(Table5[[#This Row],[Var. Profit]]/Table5[[#This Row],[Realized Rev.]],0)</f>
        <v/>
      </c>
      <c r="AL9" s="30">
        <f>COUNTIFS(Visits[YEAR_MONTH],Table5[[#This Row],[Year-Month]],Visits[TYPE],"ONE_OFF")</f>
        <v/>
      </c>
      <c r="AM9" s="30">
        <f>COUNTIFS(Visits[YEAR_MONTH],Table5[[#This Row],[Year-Month]],Visits[TYPE],"RECURRING")</f>
        <v/>
      </c>
      <c r="AO9" s="30">
        <f>SUM(Table5[[#This Row],[One Off Visit]:[Re-Clean Visit]])</f>
        <v/>
      </c>
      <c r="AP9" s="30">
        <f>SUMIF(Visits[YEAR_MONTH],Table5[[#This Row],[Year-Month]],Visits[ACT_DURATION])</f>
        <v/>
      </c>
    </row>
    <row r="10">
      <c r="B10" s="21" t="inlineStr">
        <is>
          <t>September</t>
        </is>
      </c>
      <c r="C10" s="31" t="inlineStr">
        <is>
          <t>2024-09</t>
        </is>
      </c>
      <c r="D10" s="43">
        <f>SUMIF(Visits[YEAR_MONTH],Table5[[#This Row],[Year-Month]],Visits[QUOTE_PRICE])</f>
        <v/>
      </c>
      <c r="E10" s="37">
        <f>SUMIFS(Visits[INVOICE_PRICE],Visits[YEAR_MONTH],Table5[[#This Row],[Year-Month]],Visits[VISIT_STATUS],"COMPLETED")</f>
        <v/>
      </c>
      <c r="F10" s="37">
        <f>Table5[[#This Row],[Scheduled Rev.]]-D9</f>
        <v/>
      </c>
      <c r="G10" s="39">
        <f>Table5[[#This Row],[Realized Rev.]]-E9</f>
        <v/>
      </c>
      <c r="H10" s="37">
        <f>SUMIF(Visits[YEAR_MONTH],Table5[[#This Row],[Year-Month]],Visits[ACT_LABOR])</f>
        <v/>
      </c>
      <c r="J10" s="37">
        <f>SUMIF(Visits[YEAR_MONTH],Table5[[#This Row],[Year-Month]],Visits[TRANS_FEE])</f>
        <v/>
      </c>
      <c r="K10" s="37">
        <f>SUMIF(Visits[YEAR_MONTH],Table5[[#This Row],[Year-Month]],Visits[ACT_SUPPLIES])</f>
        <v/>
      </c>
      <c r="M10" s="37">
        <f>SUM(Table5[[#This Row],[Labor Cost]:[Gas Cost]])</f>
        <v/>
      </c>
      <c r="N10" s="39">
        <f>Table5[[#This Row],[Realized Rev.]]-Table5[[#This Row],[Total Var. Cost]]</f>
        <v/>
      </c>
      <c r="O10" s="16">
        <f>IFERROR(Table5[[#This Row],[Var. Profit]]/Table5[[#This Row],[Realized Rev.]],0)</f>
        <v/>
      </c>
      <c r="AL10" s="30">
        <f>COUNTIFS(Visits[YEAR_MONTH],Table5[[#This Row],[Year-Month]],Visits[TYPE],"ONE_OFF")</f>
        <v/>
      </c>
      <c r="AM10" s="30">
        <f>COUNTIFS(Visits[YEAR_MONTH],Table5[[#This Row],[Year-Month]],Visits[TYPE],"RECURRING")</f>
        <v/>
      </c>
      <c r="AO10" s="30">
        <f>SUM(Table5[[#This Row],[One Off Visit]:[Re-Clean Visit]])</f>
        <v/>
      </c>
      <c r="AP10" s="30">
        <f>SUMIF(Visits[YEAR_MONTH],Table5[[#This Row],[Year-Month]],Visits[ACT_DURATION])</f>
        <v/>
      </c>
    </row>
    <row r="11">
      <c r="B11" s="21" t="inlineStr">
        <is>
          <t>October</t>
        </is>
      </c>
      <c r="C11" s="31" t="inlineStr">
        <is>
          <t>2024-10</t>
        </is>
      </c>
      <c r="D11" s="43">
        <f>SUMIF(Visits[YEAR_MONTH],Table5[[#This Row],[Year-Month]],Visits[QUOTE_PRICE])</f>
        <v/>
      </c>
      <c r="E11" s="37">
        <f>SUMIFS(Visits[INVOICE_PRICE],Visits[YEAR_MONTH],Table5[[#This Row],[Year-Month]],Visits[VISIT_STATUS],"COMPLETED")</f>
        <v/>
      </c>
      <c r="F11" s="37">
        <f>Table5[[#This Row],[Scheduled Rev.]]-D10</f>
        <v/>
      </c>
      <c r="G11" s="39">
        <f>Table5[[#This Row],[Realized Rev.]]-E10</f>
        <v/>
      </c>
      <c r="H11" s="37">
        <f>SUMIF(Visits[YEAR_MONTH],Table5[[#This Row],[Year-Month]],Visits[ACT_LABOR])</f>
        <v/>
      </c>
      <c r="J11" s="37">
        <f>SUMIF(Visits[YEAR_MONTH],Table5[[#This Row],[Year-Month]],Visits[TRANS_FEE])</f>
        <v/>
      </c>
      <c r="K11" s="37">
        <f>SUMIF(Visits[YEAR_MONTH],Table5[[#This Row],[Year-Month]],Visits[ACT_SUPPLIES])</f>
        <v/>
      </c>
      <c r="M11" s="37">
        <f>SUM(Table5[[#This Row],[Labor Cost]:[Gas Cost]])</f>
        <v/>
      </c>
      <c r="N11" s="39">
        <f>Table5[[#This Row],[Realized Rev.]]-Table5[[#This Row],[Total Var. Cost]]</f>
        <v/>
      </c>
      <c r="O11" s="16">
        <f>IFERROR(Table5[[#This Row],[Var. Profit]]/Table5[[#This Row],[Realized Rev.]],0)</f>
        <v/>
      </c>
      <c r="AL11" s="30">
        <f>COUNTIFS(Visits[YEAR_MONTH],Table5[[#This Row],[Year-Month]],Visits[TYPE],"ONE_OFF")</f>
        <v/>
      </c>
      <c r="AM11" s="30">
        <f>COUNTIFS(Visits[YEAR_MONTH],Table5[[#This Row],[Year-Month]],Visits[TYPE],"RECURRING")</f>
        <v/>
      </c>
      <c r="AO11" s="30">
        <f>SUM(Table5[[#This Row],[One Off Visit]:[Re-Clean Visit]])</f>
        <v/>
      </c>
      <c r="AP11" s="30">
        <f>SUMIF(Visits[YEAR_MONTH],Table5[[#This Row],[Year-Month]],Visits[ACT_DURATION])</f>
        <v/>
      </c>
    </row>
    <row r="12">
      <c r="B12" s="21" t="inlineStr">
        <is>
          <t>November</t>
        </is>
      </c>
      <c r="C12" s="31" t="inlineStr">
        <is>
          <t>2024-11</t>
        </is>
      </c>
      <c r="D12" s="43">
        <f>SUMIF(Visits[YEAR_MONTH],Table5[[#This Row],[Year-Month]],Visits[QUOTE_PRICE])</f>
        <v/>
      </c>
      <c r="E12" s="37">
        <f>SUMIFS(Visits[INVOICE_PRICE],Visits[YEAR_MONTH],Table5[[#This Row],[Year-Month]],Visits[VISIT_STATUS],"COMPLETED")</f>
        <v/>
      </c>
      <c r="F12" s="37">
        <f>Table5[[#This Row],[Scheduled Rev.]]-D11</f>
        <v/>
      </c>
      <c r="G12" s="39">
        <f>Table5[[#This Row],[Realized Rev.]]-E11</f>
        <v/>
      </c>
      <c r="H12" s="37">
        <f>SUMIF(Visits[YEAR_MONTH],Table5[[#This Row],[Year-Month]],Visits[ACT_LABOR])</f>
        <v/>
      </c>
      <c r="J12" s="37">
        <f>SUMIF(Visits[YEAR_MONTH],Table5[[#This Row],[Year-Month]],Visits[TRANS_FEE])</f>
        <v/>
      </c>
      <c r="K12" s="37">
        <f>SUMIF(Visits[YEAR_MONTH],Table5[[#This Row],[Year-Month]],Visits[ACT_SUPPLIES])</f>
        <v/>
      </c>
      <c r="M12" s="37">
        <f>SUM(Table5[[#This Row],[Labor Cost]:[Gas Cost]])</f>
        <v/>
      </c>
      <c r="N12" s="39">
        <f>Table5[[#This Row],[Realized Rev.]]-Table5[[#This Row],[Total Var. Cost]]</f>
        <v/>
      </c>
      <c r="O12" s="16">
        <f>IFERROR(Table5[[#This Row],[Var. Profit]]/Table5[[#This Row],[Realized Rev.]],0)</f>
        <v/>
      </c>
      <c r="AL12" s="30">
        <f>COUNTIFS(Visits[YEAR_MONTH],Table5[[#This Row],[Year-Month]],Visits[TYPE],"ONE_OFF")</f>
        <v/>
      </c>
      <c r="AM12" s="30">
        <f>COUNTIFS(Visits[YEAR_MONTH],Table5[[#This Row],[Year-Month]],Visits[TYPE],"RECURRING")</f>
        <v/>
      </c>
      <c r="AO12" s="30">
        <f>SUM(Table5[[#This Row],[One Off Visit]:[Re-Clean Visit]])</f>
        <v/>
      </c>
      <c r="AP12" s="30">
        <f>SUMIF(Visits[YEAR_MONTH],Table5[[#This Row],[Year-Month]],Visits[ACT_DURATION])</f>
        <v/>
      </c>
    </row>
    <row r="13">
      <c r="B13" s="22" t="inlineStr">
        <is>
          <t>December</t>
        </is>
      </c>
      <c r="C13" s="31" t="inlineStr">
        <is>
          <t>2024-12</t>
        </is>
      </c>
      <c r="D13" s="43">
        <f>SUMIF(Visits[YEAR_MONTH],Table5[[#This Row],[Year-Month]],Visits[QUOTE_PRICE])</f>
        <v/>
      </c>
      <c r="E13" s="37">
        <f>SUMIFS(Visits[INVOICE_PRICE],Visits[YEAR_MONTH],Table5[[#This Row],[Year-Month]],Visits[VISIT_STATUS],"COMPLETED")</f>
        <v/>
      </c>
      <c r="F13" s="37">
        <f>Table5[[#This Row],[Scheduled Rev.]]-D12</f>
        <v/>
      </c>
      <c r="G13" s="39">
        <f>Table5[[#This Row],[Realized Rev.]]-E12</f>
        <v/>
      </c>
      <c r="H13" s="37">
        <f>SUMIF(Visits[YEAR_MONTH],Table5[[#This Row],[Year-Month]],Visits[ACT_LABOR])</f>
        <v/>
      </c>
      <c r="J13" s="37">
        <f>SUMIF(Visits[YEAR_MONTH],Table5[[#This Row],[Year-Month]],Visits[TRANS_FEE])</f>
        <v/>
      </c>
      <c r="K13" s="37">
        <f>SUMIF(Visits[YEAR_MONTH],Table5[[#This Row],[Year-Month]],Visits[ACT_SUPPLIES])</f>
        <v/>
      </c>
      <c r="M13" s="37">
        <f>SUM(Table5[[#This Row],[Labor Cost]:[Gas Cost]])</f>
        <v/>
      </c>
      <c r="N13" s="39">
        <f>Table5[[#This Row],[Realized Rev.]]-Table5[[#This Row],[Total Var. Cost]]</f>
        <v/>
      </c>
      <c r="O13" s="16">
        <f>IFERROR(Table5[[#This Row],[Var. Profit]]/Table5[[#This Row],[Realized Rev.]],0)</f>
        <v/>
      </c>
      <c r="AL13" s="30">
        <f>COUNTIFS(Visits[YEAR_MONTH],Table5[[#This Row],[Year-Month]],Visits[TYPE],"ONE_OFF")</f>
        <v/>
      </c>
      <c r="AM13" s="30">
        <f>COUNTIFS(Visits[YEAR_MONTH],Table5[[#This Row],[Year-Month]],Visits[TYPE],"RECURRING")</f>
        <v/>
      </c>
      <c r="AO13" s="30">
        <f>SUM(Table5[[#This Row],[One Off Visit]:[Re-Clean Visit]])</f>
        <v/>
      </c>
      <c r="AP13" s="30">
        <f>SUMIF(Visits[YEAR_MONTH],Table5[[#This Row],[Year-Month]],Visits[ACT_DURATION])</f>
        <v/>
      </c>
    </row>
    <row r="14">
      <c r="A14" s="34" t="n">
        <v>2025</v>
      </c>
      <c r="B14" s="21" t="inlineStr">
        <is>
          <t>January</t>
        </is>
      </c>
      <c r="C14" s="31" t="inlineStr">
        <is>
          <t>2025-01</t>
        </is>
      </c>
      <c r="D14" s="43">
        <f>SUMIF(Visits[YEAR_MONTH],Table5[[#This Row],[Year-Month]],Visits[QUOTE_PRICE])</f>
        <v/>
      </c>
      <c r="E14" s="37">
        <f>SUMIFS(Visits[INVOICE_PRICE],Visits[YEAR_MONTH],Table5[[#This Row],[Year-Month]],Visits[VISIT_STATUS],"COMPLETED")</f>
        <v/>
      </c>
      <c r="F14" s="37">
        <f>Table5[[#This Row],[Scheduled Rev.]]-D13</f>
        <v/>
      </c>
      <c r="G14" s="39">
        <f>Table5[[#This Row],[Realized Rev.]]-E13</f>
        <v/>
      </c>
      <c r="H14" s="37">
        <f>SUMIF(Visits[YEAR_MONTH],Table5[[#This Row],[Year-Month]],Visits[ACT_LABOR])</f>
        <v/>
      </c>
      <c r="J14" s="37">
        <f>SUMIF(Visits[YEAR_MONTH],Table5[[#This Row],[Year-Month]],Visits[TRANS_FEE])</f>
        <v/>
      </c>
      <c r="K14" s="37">
        <f>SUMIF(Visits[YEAR_MONTH],Table5[[#This Row],[Year-Month]],Visits[ACT_SUPPLIES])</f>
        <v/>
      </c>
      <c r="M14" s="37">
        <f>SUM(Table5[[#This Row],[Labor Cost]:[Gas Cost]])</f>
        <v/>
      </c>
      <c r="N14" s="39">
        <f>Table5[[#This Row],[Realized Rev.]]-Table5[[#This Row],[Total Var. Cost]]</f>
        <v/>
      </c>
      <c r="O14" s="16">
        <f>IFERROR(Table5[[#This Row],[Var. Profit]]/Table5[[#This Row],[Realized Rev.]],0)</f>
        <v/>
      </c>
      <c r="AL14" s="30">
        <f>COUNTIFS(Visits[YEAR_MONTH],Table5[[#This Row],[Year-Month]],Visits[TYPE],"ONE_OFF")</f>
        <v/>
      </c>
      <c r="AM14" s="30">
        <f>COUNTIFS(Visits[YEAR_MONTH],Table5[[#This Row],[Year-Month]],Visits[TYPE],"RECURRING")</f>
        <v/>
      </c>
      <c r="AO14" s="30">
        <f>SUM(Table5[[#This Row],[One Off Visit]:[Re-Clean Visit]])</f>
        <v/>
      </c>
      <c r="AP14" s="30">
        <f>SUMIF(Visits[YEAR_MONTH],Table5[[#This Row],[Year-Month]],Visits[ACT_DURATION])</f>
        <v/>
      </c>
    </row>
    <row r="15">
      <c r="B15" s="21" t="inlineStr">
        <is>
          <t>February</t>
        </is>
      </c>
      <c r="C15" s="31" t="inlineStr">
        <is>
          <t>2025-02</t>
        </is>
      </c>
      <c r="D15" s="43">
        <f>SUMIF(Visits[YEAR_MONTH],Table5[[#This Row],[Year-Month]],Visits[QUOTE_PRICE])</f>
        <v/>
      </c>
      <c r="E15" s="37">
        <f>SUMIFS(Visits[INVOICE_PRICE],Visits[YEAR_MONTH],Table5[[#This Row],[Year-Month]],Visits[VISIT_STATUS],"COMPLETED")</f>
        <v/>
      </c>
      <c r="F15" s="37">
        <f>Table5[[#This Row],[Scheduled Rev.]]-D14</f>
        <v/>
      </c>
      <c r="G15" s="39">
        <f>Table5[[#This Row],[Realized Rev.]]-E14</f>
        <v/>
      </c>
      <c r="H15" s="37">
        <f>SUMIF(Visits[YEAR_MONTH],Table5[[#This Row],[Year-Month]],Visits[ACT_LABOR])</f>
        <v/>
      </c>
      <c r="J15" s="37">
        <f>SUMIF(Visits[YEAR_MONTH],Table5[[#This Row],[Year-Month]],Visits[TRANS_FEE])</f>
        <v/>
      </c>
      <c r="K15" s="37">
        <f>SUMIF(Visits[YEAR_MONTH],Table5[[#This Row],[Year-Month]],Visits[ACT_SUPPLIES])</f>
        <v/>
      </c>
      <c r="M15" s="37">
        <f>SUM(Table5[[#This Row],[Labor Cost]:[Gas Cost]])</f>
        <v/>
      </c>
      <c r="N15" s="39">
        <f>Table5[[#This Row],[Realized Rev.]]-Table5[[#This Row],[Total Var. Cost]]</f>
        <v/>
      </c>
      <c r="O15" s="16">
        <f>IFERROR(Table5[[#This Row],[Var. Profit]]/Table5[[#This Row],[Realized Rev.]],0)</f>
        <v/>
      </c>
      <c r="AL15" s="30">
        <f>COUNTIFS(Visits[YEAR_MONTH],Table5[[#This Row],[Year-Month]],Visits[TYPE],"ONE_OFF")</f>
        <v/>
      </c>
      <c r="AM15" s="30">
        <f>COUNTIFS(Visits[YEAR_MONTH],Table5[[#This Row],[Year-Month]],Visits[TYPE],"RECURRING")</f>
        <v/>
      </c>
      <c r="AO15" s="30">
        <f>SUM(Table5[[#This Row],[One Off Visit]:[Re-Clean Visit]])</f>
        <v/>
      </c>
      <c r="AP15" s="30">
        <f>SUMIF(Visits[YEAR_MONTH],Table5[[#This Row],[Year-Month]],Visits[ACT_DURATION])</f>
        <v/>
      </c>
    </row>
    <row r="16">
      <c r="B16" s="21" t="inlineStr">
        <is>
          <t>March</t>
        </is>
      </c>
      <c r="C16" s="31" t="inlineStr">
        <is>
          <t>2025-03</t>
        </is>
      </c>
      <c r="D16" s="43">
        <f>SUMIF(Visits[YEAR_MONTH],Table5[[#This Row],[Year-Month]],Visits[QUOTE_PRICE])</f>
        <v/>
      </c>
      <c r="E16" s="37">
        <f>SUMIFS(Visits[INVOICE_PRICE],Visits[YEAR_MONTH],Table5[[#This Row],[Year-Month]],Visits[VISIT_STATUS],"COMPLETED")</f>
        <v/>
      </c>
      <c r="F16" s="37">
        <f>Table5[[#This Row],[Scheduled Rev.]]-D15</f>
        <v/>
      </c>
      <c r="G16" s="39">
        <f>Table5[[#This Row],[Realized Rev.]]-E15</f>
        <v/>
      </c>
      <c r="H16" s="37">
        <f>SUMIF(Visits[YEAR_MONTH],Table5[[#This Row],[Year-Month]],Visits[ACT_LABOR])</f>
        <v/>
      </c>
      <c r="J16" s="37">
        <f>SUMIF(Visits[YEAR_MONTH],Table5[[#This Row],[Year-Month]],Visits[TRANS_FEE])</f>
        <v/>
      </c>
      <c r="K16" s="37">
        <f>SUMIF(Visits[YEAR_MONTH],Table5[[#This Row],[Year-Month]],Visits[ACT_SUPPLIES])</f>
        <v/>
      </c>
      <c r="M16" s="37">
        <f>SUM(Table5[[#This Row],[Labor Cost]:[Gas Cost]])</f>
        <v/>
      </c>
      <c r="N16" s="39">
        <f>Table5[[#This Row],[Realized Rev.]]-Table5[[#This Row],[Total Var. Cost]]</f>
        <v/>
      </c>
      <c r="O16" s="16">
        <f>IFERROR(Table5[[#This Row],[Var. Profit]]/Table5[[#This Row],[Realized Rev.]],0)</f>
        <v/>
      </c>
      <c r="AL16" s="30">
        <f>COUNTIFS(Visits[YEAR_MONTH],Table5[[#This Row],[Year-Month]],Visits[TYPE],"ONE_OFF")</f>
        <v/>
      </c>
      <c r="AM16" s="30">
        <f>COUNTIFS(Visits[YEAR_MONTH],Table5[[#This Row],[Year-Month]],Visits[TYPE],"RECURRING")</f>
        <v/>
      </c>
      <c r="AO16" s="30">
        <f>SUM(Table5[[#This Row],[One Off Visit]:[Re-Clean Visit]])</f>
        <v/>
      </c>
      <c r="AP16" s="30">
        <f>SUMIF(Visits[YEAR_MONTH],Table5[[#This Row],[Year-Month]],Visits[ACT_DURATION])</f>
        <v/>
      </c>
    </row>
    <row r="17">
      <c r="B17" s="21" t="inlineStr">
        <is>
          <t>April</t>
        </is>
      </c>
      <c r="C17" s="31" t="inlineStr">
        <is>
          <t>2025-04</t>
        </is>
      </c>
      <c r="D17" s="43">
        <f>SUMIF(Visits[YEAR_MONTH],Table5[[#This Row],[Year-Month]],Visits[QUOTE_PRICE])</f>
        <v/>
      </c>
      <c r="E17" s="37">
        <f>SUMIFS(Visits[INVOICE_PRICE],Visits[YEAR_MONTH],Table5[[#This Row],[Year-Month]],Visits[VISIT_STATUS],"COMPLETED")</f>
        <v/>
      </c>
      <c r="F17" s="37">
        <f>Table5[[#This Row],[Scheduled Rev.]]-D16</f>
        <v/>
      </c>
      <c r="G17" s="39">
        <f>Table5[[#This Row],[Realized Rev.]]-E16</f>
        <v/>
      </c>
      <c r="H17" s="37">
        <f>SUMIF(Visits[YEAR_MONTH],Table5[[#This Row],[Year-Month]],Visits[ACT_LABOR])</f>
        <v/>
      </c>
      <c r="J17" s="37">
        <f>SUMIF(Visits[YEAR_MONTH],Table5[[#This Row],[Year-Month]],Visits[TRANS_FEE])</f>
        <v/>
      </c>
      <c r="K17" s="37">
        <f>SUMIF(Visits[YEAR_MONTH],Table5[[#This Row],[Year-Month]],Visits[ACT_SUPPLIES])</f>
        <v/>
      </c>
      <c r="M17" s="37">
        <f>SUM(Table5[[#This Row],[Labor Cost]:[Gas Cost]])</f>
        <v/>
      </c>
      <c r="N17" s="39">
        <f>Table5[[#This Row],[Realized Rev.]]-Table5[[#This Row],[Total Var. Cost]]</f>
        <v/>
      </c>
      <c r="O17" s="16">
        <f>IFERROR(Table5[[#This Row],[Var. Profit]]/Table5[[#This Row],[Realized Rev.]],0)</f>
        <v/>
      </c>
      <c r="AL17" s="30">
        <f>COUNTIFS(Visits[YEAR_MONTH],Table5[[#This Row],[Year-Month]],Visits[TYPE],"ONE_OFF")</f>
        <v/>
      </c>
      <c r="AM17" s="30">
        <f>COUNTIFS(Visits[YEAR_MONTH],Table5[[#This Row],[Year-Month]],Visits[TYPE],"RECURRING")</f>
        <v/>
      </c>
      <c r="AO17" s="30">
        <f>SUM(Table5[[#This Row],[One Off Visit]:[Re-Clean Visit]])</f>
        <v/>
      </c>
      <c r="AP17" s="30">
        <f>SUMIF(Visits[YEAR_MONTH],Table5[[#This Row],[Year-Month]],Visits[ACT_DURATION])</f>
        <v/>
      </c>
    </row>
    <row r="18">
      <c r="B18" s="21" t="inlineStr">
        <is>
          <t>May</t>
        </is>
      </c>
      <c r="C18" s="31" t="inlineStr">
        <is>
          <t>2025-05</t>
        </is>
      </c>
      <c r="D18" s="43">
        <f>SUMIF(Visits[YEAR_MONTH],Table5[[#This Row],[Year-Month]],Visits[QUOTE_PRICE])</f>
        <v/>
      </c>
      <c r="E18" s="37">
        <f>SUMIFS(Visits[INVOICE_PRICE],Visits[YEAR_MONTH],Table5[[#This Row],[Year-Month]],Visits[VISIT_STATUS],"COMPLETED")</f>
        <v/>
      </c>
      <c r="F18" s="37">
        <f>Table5[[#This Row],[Scheduled Rev.]]-D17</f>
        <v/>
      </c>
      <c r="G18" s="39">
        <f>Table5[[#This Row],[Realized Rev.]]-E17</f>
        <v/>
      </c>
      <c r="H18" s="37">
        <f>SUMIF(Visits[YEAR_MONTH],Table5[[#This Row],[Year-Month]],Visits[ACT_LABOR])</f>
        <v/>
      </c>
      <c r="J18" s="37">
        <f>SUMIF(Visits[YEAR_MONTH],Table5[[#This Row],[Year-Month]],Visits[TRANS_FEE])</f>
        <v/>
      </c>
      <c r="K18" s="37">
        <f>SUMIF(Visits[YEAR_MONTH],Table5[[#This Row],[Year-Month]],Visits[ACT_SUPPLIES])</f>
        <v/>
      </c>
      <c r="M18" s="37">
        <f>SUM(Table5[[#This Row],[Labor Cost]:[Gas Cost]])</f>
        <v/>
      </c>
      <c r="N18" s="39">
        <f>Table5[[#This Row],[Realized Rev.]]-Table5[[#This Row],[Total Var. Cost]]</f>
        <v/>
      </c>
      <c r="O18" s="16">
        <f>IFERROR(Table5[[#This Row],[Var. Profit]]/Table5[[#This Row],[Realized Rev.]],0)</f>
        <v/>
      </c>
      <c r="AL18" s="30">
        <f>COUNTIFS(Visits[YEAR_MONTH],Table5[[#This Row],[Year-Month]],Visits[TYPE],"ONE_OFF")</f>
        <v/>
      </c>
      <c r="AM18" s="30">
        <f>COUNTIFS(Visits[YEAR_MONTH],Table5[[#This Row],[Year-Month]],Visits[TYPE],"RECURRING")</f>
        <v/>
      </c>
      <c r="AO18" s="30">
        <f>SUM(Table5[[#This Row],[One Off Visit]:[Re-Clean Visit]])</f>
        <v/>
      </c>
      <c r="AP18" s="30">
        <f>SUMIF(Visits[YEAR_MONTH],Table5[[#This Row],[Year-Month]],Visits[ACT_DURATION])</f>
        <v/>
      </c>
    </row>
    <row r="19">
      <c r="B19" s="21" t="inlineStr">
        <is>
          <t>June</t>
        </is>
      </c>
      <c r="C19" s="31" t="inlineStr">
        <is>
          <t>2025-06</t>
        </is>
      </c>
      <c r="D19" s="43">
        <f>SUMIF(Visits[YEAR_MONTH],Table5[[#This Row],[Year-Month]],Visits[QUOTE_PRICE])</f>
        <v/>
      </c>
      <c r="E19" s="37">
        <f>SUMIFS(Visits[INVOICE_PRICE],Visits[YEAR_MONTH],Table5[[#This Row],[Year-Month]],Visits[VISIT_STATUS],"COMPLETED")</f>
        <v/>
      </c>
      <c r="F19" s="37">
        <f>Table5[[#This Row],[Scheduled Rev.]]-D18</f>
        <v/>
      </c>
      <c r="G19" s="39">
        <f>Table5[[#This Row],[Realized Rev.]]-E18</f>
        <v/>
      </c>
      <c r="H19" s="37">
        <f>SUMIF(Visits[YEAR_MONTH],Table5[[#This Row],[Year-Month]],Visits[ACT_LABOR])</f>
        <v/>
      </c>
      <c r="J19" s="37">
        <f>SUMIF(Visits[YEAR_MONTH],Table5[[#This Row],[Year-Month]],Visits[TRANS_FEE])</f>
        <v/>
      </c>
      <c r="K19" s="37">
        <f>SUMIF(Visits[YEAR_MONTH],Table5[[#This Row],[Year-Month]],Visits[ACT_SUPPLIES])</f>
        <v/>
      </c>
      <c r="M19" s="37">
        <f>SUM(Table5[[#This Row],[Labor Cost]:[Gas Cost]])</f>
        <v/>
      </c>
      <c r="N19" s="39">
        <f>Table5[[#This Row],[Realized Rev.]]-Table5[[#This Row],[Total Var. Cost]]</f>
        <v/>
      </c>
      <c r="O19" s="16">
        <f>IFERROR(Table5[[#This Row],[Var. Profit]]/Table5[[#This Row],[Realized Rev.]],0)</f>
        <v/>
      </c>
      <c r="AL19" s="30">
        <f>COUNTIFS(Visits[YEAR_MONTH],Table5[[#This Row],[Year-Month]],Visits[TYPE],"ONE_OFF")</f>
        <v/>
      </c>
      <c r="AM19" s="30">
        <f>COUNTIFS(Visits[YEAR_MONTH],Table5[[#This Row],[Year-Month]],Visits[TYPE],"RECURRING")</f>
        <v/>
      </c>
      <c r="AO19" s="30">
        <f>SUM(Table5[[#This Row],[One Off Visit]:[Re-Clean Visit]])</f>
        <v/>
      </c>
      <c r="AP19" s="30">
        <f>SUMIF(Visits[YEAR_MONTH],Table5[[#This Row],[Year-Month]],Visits[ACT_DURATION])</f>
        <v/>
      </c>
    </row>
    <row r="20">
      <c r="B20" s="21" t="inlineStr">
        <is>
          <t>July</t>
        </is>
      </c>
      <c r="C20" s="31" t="inlineStr">
        <is>
          <t>2025-07</t>
        </is>
      </c>
      <c r="D20" s="43">
        <f>SUMIF(Visits[YEAR_MONTH],Table5[[#This Row],[Year-Month]],Visits[QUOTE_PRICE])</f>
        <v/>
      </c>
      <c r="E20" s="37">
        <f>SUMIFS(Visits[INVOICE_PRICE],Visits[YEAR_MONTH],Table5[[#This Row],[Year-Month]],Visits[VISIT_STATUS],"COMPLETED")</f>
        <v/>
      </c>
      <c r="F20" s="37">
        <f>Table5[[#This Row],[Scheduled Rev.]]-D19</f>
        <v/>
      </c>
      <c r="G20" s="39">
        <f>Table5[[#This Row],[Realized Rev.]]-E19</f>
        <v/>
      </c>
      <c r="H20" s="37">
        <f>SUMIF(Visits[YEAR_MONTH],Table5[[#This Row],[Year-Month]],Visits[ACT_LABOR])</f>
        <v/>
      </c>
      <c r="J20" s="37">
        <f>SUMIF(Visits[YEAR_MONTH],Table5[[#This Row],[Year-Month]],Visits[TRANS_FEE])</f>
        <v/>
      </c>
      <c r="K20" s="37">
        <f>SUMIF(Visits[YEAR_MONTH],Table5[[#This Row],[Year-Month]],Visits[ACT_SUPPLIES])</f>
        <v/>
      </c>
      <c r="M20" s="37">
        <f>SUM(Table5[[#This Row],[Labor Cost]:[Gas Cost]])</f>
        <v/>
      </c>
      <c r="N20" s="39">
        <f>Table5[[#This Row],[Realized Rev.]]-Table5[[#This Row],[Total Var. Cost]]</f>
        <v/>
      </c>
      <c r="O20" s="16">
        <f>IFERROR(Table5[[#This Row],[Var. Profit]]/Table5[[#This Row],[Realized Rev.]],0)</f>
        <v/>
      </c>
      <c r="AL20" s="30">
        <f>COUNTIFS(Visits[YEAR_MONTH],Table5[[#This Row],[Year-Month]],Visits[TYPE],"ONE_OFF")</f>
        <v/>
      </c>
      <c r="AM20" s="30">
        <f>COUNTIFS(Visits[YEAR_MONTH],Table5[[#This Row],[Year-Month]],Visits[TYPE],"RECURRING")</f>
        <v/>
      </c>
      <c r="AO20" s="30">
        <f>SUM(Table5[[#This Row],[One Off Visit]:[Re-Clean Visit]])</f>
        <v/>
      </c>
      <c r="AP20" s="30">
        <f>SUMIF(Visits[YEAR_MONTH],Table5[[#This Row],[Year-Month]],Visits[ACT_DURATION])</f>
        <v/>
      </c>
    </row>
    <row r="21">
      <c r="B21" s="21" t="inlineStr">
        <is>
          <t>August</t>
        </is>
      </c>
      <c r="C21" s="31" t="inlineStr">
        <is>
          <t>2025-08</t>
        </is>
      </c>
      <c r="D21" s="43">
        <f>SUMIF(Visits[YEAR_MONTH],Table5[[#This Row],[Year-Month]],Visits[QUOTE_PRICE])</f>
        <v/>
      </c>
      <c r="E21" s="37">
        <f>SUMIFS(Visits[INVOICE_PRICE],Visits[YEAR_MONTH],Table5[[#This Row],[Year-Month]],Visits[VISIT_STATUS],"COMPLETED")</f>
        <v/>
      </c>
      <c r="F21" s="37">
        <f>Table5[[#This Row],[Scheduled Rev.]]-D20</f>
        <v/>
      </c>
      <c r="G21" s="39">
        <f>Table5[[#This Row],[Realized Rev.]]-E20</f>
        <v/>
      </c>
      <c r="H21" s="37">
        <f>SUMIF(Visits[YEAR_MONTH],Table5[[#This Row],[Year-Month]],Visits[ACT_LABOR])</f>
        <v/>
      </c>
      <c r="J21" s="37">
        <f>SUMIF(Visits[YEAR_MONTH],Table5[[#This Row],[Year-Month]],Visits[TRANS_FEE])</f>
        <v/>
      </c>
      <c r="K21" s="37">
        <f>SUMIF(Visits[YEAR_MONTH],Table5[[#This Row],[Year-Month]],Visits[ACT_SUPPLIES])</f>
        <v/>
      </c>
      <c r="M21" s="37">
        <f>SUM(Table5[[#This Row],[Labor Cost]:[Gas Cost]])</f>
        <v/>
      </c>
      <c r="N21" s="39">
        <f>Table5[[#This Row],[Realized Rev.]]-Table5[[#This Row],[Total Var. Cost]]</f>
        <v/>
      </c>
      <c r="O21" s="16">
        <f>IFERROR(Table5[[#This Row],[Var. Profit]]/Table5[[#This Row],[Realized Rev.]],0)</f>
        <v/>
      </c>
      <c r="AL21" s="30">
        <f>COUNTIFS(Visits[YEAR_MONTH],Table5[[#This Row],[Year-Month]],Visits[TYPE],"ONE_OFF")</f>
        <v/>
      </c>
      <c r="AM21" s="30">
        <f>COUNTIFS(Visits[YEAR_MONTH],Table5[[#This Row],[Year-Month]],Visits[TYPE],"RECURRING")</f>
        <v/>
      </c>
      <c r="AO21" s="30">
        <f>SUM(Table5[[#This Row],[One Off Visit]:[Re-Clean Visit]])</f>
        <v/>
      </c>
      <c r="AP21" s="30">
        <f>SUMIF(Visits[YEAR_MONTH],Table5[[#This Row],[Year-Month]],Visits[ACT_DURATION])</f>
        <v/>
      </c>
    </row>
    <row r="22">
      <c r="B22" s="21" t="inlineStr">
        <is>
          <t>September</t>
        </is>
      </c>
      <c r="C22" s="31" t="inlineStr">
        <is>
          <t>2025-09</t>
        </is>
      </c>
      <c r="D22" s="43">
        <f>SUMIF(Visits[YEAR_MONTH],Table5[[#This Row],[Year-Month]],Visits[QUOTE_PRICE])</f>
        <v/>
      </c>
      <c r="E22" s="37">
        <f>SUMIFS(Visits[INVOICE_PRICE],Visits[YEAR_MONTH],Table5[[#This Row],[Year-Month]],Visits[VISIT_STATUS],"COMPLETED")</f>
        <v/>
      </c>
      <c r="F22" s="37">
        <f>Table5[[#This Row],[Scheduled Rev.]]-D21</f>
        <v/>
      </c>
      <c r="G22" s="39">
        <f>Table5[[#This Row],[Realized Rev.]]-E21</f>
        <v/>
      </c>
      <c r="H22" s="37">
        <f>SUMIF(Visits[YEAR_MONTH],Table5[[#This Row],[Year-Month]],Visits[ACT_LABOR])</f>
        <v/>
      </c>
      <c r="J22" s="37">
        <f>SUMIF(Visits[YEAR_MONTH],Table5[[#This Row],[Year-Month]],Visits[TRANS_FEE])</f>
        <v/>
      </c>
      <c r="K22" s="37">
        <f>SUMIF(Visits[YEAR_MONTH],Table5[[#This Row],[Year-Month]],Visits[ACT_SUPPLIES])</f>
        <v/>
      </c>
      <c r="M22" s="37">
        <f>SUM(Table5[[#This Row],[Labor Cost]:[Gas Cost]])</f>
        <v/>
      </c>
      <c r="N22" s="39">
        <f>Table5[[#This Row],[Realized Rev.]]-Table5[[#This Row],[Total Var. Cost]]</f>
        <v/>
      </c>
      <c r="O22" s="16">
        <f>IFERROR(Table5[[#This Row],[Var. Profit]]/Table5[[#This Row],[Realized Rev.]],0)</f>
        <v/>
      </c>
      <c r="AL22" s="30">
        <f>COUNTIFS(Visits[YEAR_MONTH],Table5[[#This Row],[Year-Month]],Visits[TYPE],"ONE_OFF")</f>
        <v/>
      </c>
      <c r="AM22" s="30">
        <f>COUNTIFS(Visits[YEAR_MONTH],Table5[[#This Row],[Year-Month]],Visits[TYPE],"RECURRING")</f>
        <v/>
      </c>
      <c r="AO22" s="30">
        <f>SUM(Table5[[#This Row],[One Off Visit]:[Re-Clean Visit]])</f>
        <v/>
      </c>
      <c r="AP22" s="30">
        <f>SUMIF(Visits[YEAR_MONTH],Table5[[#This Row],[Year-Month]],Visits[ACT_DURATION])</f>
        <v/>
      </c>
    </row>
    <row r="23">
      <c r="B23" s="21" t="inlineStr">
        <is>
          <t>October</t>
        </is>
      </c>
      <c r="C23" s="31" t="inlineStr">
        <is>
          <t>2025-10</t>
        </is>
      </c>
      <c r="D23" s="43">
        <f>SUMIF(Visits[YEAR_MONTH],Table5[[#This Row],[Year-Month]],Visits[QUOTE_PRICE])</f>
        <v/>
      </c>
      <c r="E23" s="37">
        <f>SUMIFS(Visits[INVOICE_PRICE],Visits[YEAR_MONTH],Table5[[#This Row],[Year-Month]],Visits[VISIT_STATUS],"COMPLETED")</f>
        <v/>
      </c>
      <c r="F23" s="37">
        <f>Table5[[#This Row],[Scheduled Rev.]]-D22</f>
        <v/>
      </c>
      <c r="G23" s="39">
        <f>Table5[[#This Row],[Realized Rev.]]-E22</f>
        <v/>
      </c>
      <c r="H23" s="37">
        <f>SUMIF(Visits[YEAR_MONTH],Table5[[#This Row],[Year-Month]],Visits[ACT_LABOR])</f>
        <v/>
      </c>
      <c r="J23" s="37">
        <f>SUMIF(Visits[YEAR_MONTH],Table5[[#This Row],[Year-Month]],Visits[TRANS_FEE])</f>
        <v/>
      </c>
      <c r="K23" s="37">
        <f>SUMIF(Visits[YEAR_MONTH],Table5[[#This Row],[Year-Month]],Visits[ACT_SUPPLIES])</f>
        <v/>
      </c>
      <c r="M23" s="37">
        <f>SUM(Table5[[#This Row],[Labor Cost]:[Gas Cost]])</f>
        <v/>
      </c>
      <c r="N23" s="39">
        <f>Table5[[#This Row],[Realized Rev.]]-Table5[[#This Row],[Total Var. Cost]]</f>
        <v/>
      </c>
      <c r="O23" s="16">
        <f>IFERROR(Table5[[#This Row],[Var. Profit]]/Table5[[#This Row],[Realized Rev.]],0)</f>
        <v/>
      </c>
      <c r="AL23" s="30">
        <f>COUNTIFS(Visits[YEAR_MONTH],Table5[[#This Row],[Year-Month]],Visits[TYPE],"ONE_OFF")</f>
        <v/>
      </c>
      <c r="AM23" s="30">
        <f>COUNTIFS(Visits[YEAR_MONTH],Table5[[#This Row],[Year-Month]],Visits[TYPE],"RECURRING")</f>
        <v/>
      </c>
      <c r="AO23" s="30">
        <f>SUM(Table5[[#This Row],[One Off Visit]:[Re-Clean Visit]])</f>
        <v/>
      </c>
      <c r="AP23" s="30">
        <f>SUMIF(Visits[YEAR_MONTH],Table5[[#This Row],[Year-Month]],Visits[ACT_DURATION])</f>
        <v/>
      </c>
    </row>
    <row r="24">
      <c r="B24" s="21" t="inlineStr">
        <is>
          <t>November</t>
        </is>
      </c>
      <c r="C24" s="31" t="inlineStr">
        <is>
          <t>2025-11</t>
        </is>
      </c>
      <c r="D24" s="43">
        <f>SUMIF(Visits[YEAR_MONTH],Table5[[#This Row],[Year-Month]],Visits[QUOTE_PRICE])</f>
        <v/>
      </c>
      <c r="E24" s="37">
        <f>SUMIFS(Visits[INVOICE_PRICE],Visits[YEAR_MONTH],Table5[[#This Row],[Year-Month]],Visits[VISIT_STATUS],"COMPLETED")</f>
        <v/>
      </c>
      <c r="F24" s="37">
        <f>Table5[[#This Row],[Scheduled Rev.]]-D23</f>
        <v/>
      </c>
      <c r="G24" s="39">
        <f>Table5[[#This Row],[Realized Rev.]]-E23</f>
        <v/>
      </c>
      <c r="H24" s="37">
        <f>SUMIF(Visits[YEAR_MONTH],Table5[[#This Row],[Year-Month]],Visits[ACT_LABOR])</f>
        <v/>
      </c>
      <c r="J24" s="37">
        <f>SUMIF(Visits[YEAR_MONTH],Table5[[#This Row],[Year-Month]],Visits[TRANS_FEE])</f>
        <v/>
      </c>
      <c r="K24" s="37">
        <f>SUMIF(Visits[YEAR_MONTH],Table5[[#This Row],[Year-Month]],Visits[ACT_SUPPLIES])</f>
        <v/>
      </c>
      <c r="M24" s="37">
        <f>SUM(Table5[[#This Row],[Labor Cost]:[Gas Cost]])</f>
        <v/>
      </c>
      <c r="N24" s="39">
        <f>Table5[[#This Row],[Realized Rev.]]-Table5[[#This Row],[Total Var. Cost]]</f>
        <v/>
      </c>
      <c r="O24" s="16">
        <f>IFERROR(Table5[[#This Row],[Var. Profit]]/Table5[[#This Row],[Realized Rev.]],0)</f>
        <v/>
      </c>
      <c r="AL24" s="30">
        <f>COUNTIFS(Visits[YEAR_MONTH],Table5[[#This Row],[Year-Month]],Visits[TYPE],"ONE_OFF")</f>
        <v/>
      </c>
      <c r="AM24" s="30">
        <f>COUNTIFS(Visits[YEAR_MONTH],Table5[[#This Row],[Year-Month]],Visits[TYPE],"RECURRING")</f>
        <v/>
      </c>
      <c r="AO24" s="30">
        <f>SUM(Table5[[#This Row],[One Off Visit]:[Re-Clean Visit]])</f>
        <v/>
      </c>
      <c r="AP24" s="30">
        <f>SUMIF(Visits[YEAR_MONTH],Table5[[#This Row],[Year-Month]],Visits[ACT_DURATION])</f>
        <v/>
      </c>
    </row>
    <row r="25">
      <c r="B25" s="21" t="inlineStr">
        <is>
          <t>December</t>
        </is>
      </c>
      <c r="C25" s="31" t="inlineStr">
        <is>
          <t>2025-12</t>
        </is>
      </c>
      <c r="D25" s="43">
        <f>SUMIF(Visits[YEAR_MONTH],Table5[[#This Row],[Year-Month]],Visits[QUOTE_PRICE])</f>
        <v/>
      </c>
      <c r="E25" s="37">
        <f>SUMIFS(Visits[INVOICE_PRICE],Visits[YEAR_MONTH],Table5[[#This Row],[Year-Month]],Visits[VISIT_STATUS],"COMPLETED")</f>
        <v/>
      </c>
      <c r="F25" s="37">
        <f>Table5[[#This Row],[Scheduled Rev.]]-D24</f>
        <v/>
      </c>
      <c r="G25" s="39">
        <f>Table5[[#This Row],[Realized Rev.]]-E24</f>
        <v/>
      </c>
      <c r="H25" s="37">
        <f>SUMIF(Visits[YEAR_MONTH],Table5[[#This Row],[Year-Month]],Visits[ACT_LABOR])</f>
        <v/>
      </c>
      <c r="J25" s="37">
        <f>SUMIF(Visits[YEAR_MONTH],Table5[[#This Row],[Year-Month]],Visits[TRANS_FEE])</f>
        <v/>
      </c>
      <c r="K25" s="37">
        <f>SUMIF(Visits[YEAR_MONTH],Table5[[#This Row],[Year-Month]],Visits[ACT_SUPPLIES])</f>
        <v/>
      </c>
      <c r="M25" s="37">
        <f>SUM(Table5[[#This Row],[Labor Cost]:[Gas Cost]])</f>
        <v/>
      </c>
      <c r="N25" s="39">
        <f>Table5[[#This Row],[Realized Rev.]]-Table5[[#This Row],[Total Var. Cost]]</f>
        <v/>
      </c>
      <c r="O25" s="16">
        <f>IFERROR(Table5[[#This Row],[Var. Profit]]/Table5[[#This Row],[Realized Rev.]],0)</f>
        <v/>
      </c>
      <c r="AL25" s="30">
        <f>COUNTIFS(Visits[YEAR_MONTH],Table5[[#This Row],[Year-Month]],Visits[TYPE],"ONE_OFF")</f>
        <v/>
      </c>
      <c r="AM25" s="30">
        <f>COUNTIFS(Visits[YEAR_MONTH],Table5[[#This Row],[Year-Month]],Visits[TYPE],"RECURRING")</f>
        <v/>
      </c>
      <c r="AO25" s="30">
        <f>SUM(Table5[[#This Row],[One Off Visit]:[Re-Clean Visit]])</f>
        <v/>
      </c>
      <c r="AP25" s="30">
        <f>SUMIF(Visits[YEAR_MONTH],Table5[[#This Row],[Year-Month]],Visits[ACT_DURATION])</f>
        <v/>
      </c>
    </row>
  </sheetData>
  <mergeCells count="2">
    <mergeCell ref="A14:A25"/>
    <mergeCell ref="A2:A1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1" sqref="A11"/>
    </sheetView>
  </sheetViews>
  <sheetFormatPr baseColWidth="8" defaultRowHeight="14.25"/>
  <cols>
    <col width="18.59765625" bestFit="1" customWidth="1" min="1" max="1"/>
    <col width="13.46484375" bestFit="1" customWidth="1" min="2" max="2"/>
  </cols>
  <sheetData>
    <row r="1">
      <c r="A1" s="14" t="inlineStr">
        <is>
          <t>Transaction Fee</t>
        </is>
      </c>
      <c r="B1" s="15" t="inlineStr">
        <is>
          <t>2/28/2024</t>
        </is>
      </c>
    </row>
    <row r="2">
      <c r="A2" s="30" t="inlineStr">
        <is>
          <t>Fee</t>
        </is>
      </c>
      <c r="B2" s="16" t="n">
        <v>0.029</v>
      </c>
    </row>
    <row r="3">
      <c r="A3" s="30" t="inlineStr">
        <is>
          <t>Fee Constant</t>
        </is>
      </c>
      <c r="B3" s="37" t="n">
        <v>0.3</v>
      </c>
    </row>
    <row r="5">
      <c r="A5" s="14" t="inlineStr">
        <is>
          <t>Estimated Rates</t>
        </is>
      </c>
      <c r="B5" s="30" t="inlineStr">
        <is>
          <t>Dollar</t>
        </is>
      </c>
      <c r="C5" s="30" t="inlineStr">
        <is>
          <t>Unit</t>
        </is>
      </c>
      <c r="D5" s="30" t="inlineStr">
        <is>
          <t>Column1</t>
        </is>
      </c>
    </row>
    <row r="6">
      <c r="A6" s="30" t="inlineStr">
        <is>
          <t>Supplies</t>
        </is>
      </c>
      <c r="B6" s="37" t="n">
        <v>1</v>
      </c>
      <c r="C6" s="30" t="n">
        <v>1</v>
      </c>
      <c r="D6" s="30" t="inlineStr">
        <is>
          <t>Hours</t>
        </is>
      </c>
    </row>
    <row r="7">
      <c r="A7" s="30" t="inlineStr">
        <is>
          <t>Gas</t>
        </is>
      </c>
      <c r="B7" s="37" t="n">
        <v>8</v>
      </c>
      <c r="C7" s="30" t="n">
        <v>1</v>
      </c>
      <c r="D7" s="30" t="inlineStr">
        <is>
          <t>Visit</t>
        </is>
      </c>
    </row>
    <row r="9">
      <c r="A9" t="inlineStr">
        <is>
          <t>Column1</t>
        </is>
      </c>
      <c r="B9" t="inlineStr">
        <is>
          <t>Average</t>
        </is>
      </c>
    </row>
    <row r="10">
      <c r="A10" t="inlineStr">
        <is>
          <t>Labor Rate</t>
        </is>
      </c>
      <c r="B10">
        <f>IFERROR(AVERAGE(Table3[LABOR_RATE]),"")</f>
        <v/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terms:created xsi:type="dcterms:W3CDTF">2024-06-15T14:21:37Z</dcterms:created>
  <dcterms:modified xsi:type="dcterms:W3CDTF">2024-09-23T22:21:38Z</dcterms:modified>
  <cp:lastModifiedBy>Keaton Carter</cp:lastModifiedBy>
</cp:coreProperties>
</file>