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electronics\X10\X10 wifi bridge\"/>
    </mc:Choice>
  </mc:AlternateContent>
  <xr:revisionPtr revIDLastSave="0" documentId="13_ncr:1_{2F6C8BE6-7BAC-4DCD-AA18-AC261AA8C373}" xr6:coauthVersionLast="47" xr6:coauthVersionMax="47" xr10:uidLastSave="{00000000-0000-0000-0000-000000000000}"/>
  <bookViews>
    <workbookView xWindow="-120" yWindow="-120" windowWidth="20730" windowHeight="11040" firstSheet="2" activeTab="7" xr2:uid="{FD09DB93-A399-4A1B-A854-A689D57E64FB}"/>
  </bookViews>
  <sheets>
    <sheet name="X10" sheetId="1" r:id="rId1"/>
    <sheet name="ESP01" sheetId="2" r:id="rId2"/>
    <sheet name="parts and pcb" sheetId="6" r:id="rId3"/>
    <sheet name="D1 mini" sheetId="3" r:id="rId4"/>
    <sheet name="design" sheetId="4" r:id="rId5"/>
    <sheet name="super simple approach" sheetId="5" r:id="rId6"/>
    <sheet name="x10 protocol" sheetId="7" r:id="rId7"/>
    <sheet name="PIC desig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4" i="8" l="1"/>
  <c r="Q13" i="8"/>
  <c r="I26" i="8"/>
  <c r="I25" i="8"/>
  <c r="I27" i="8" s="1"/>
  <c r="G16" i="8"/>
  <c r="F16" i="8"/>
  <c r="E16" i="8"/>
  <c r="E17" i="8"/>
  <c r="C18" i="8"/>
  <c r="C17" i="8"/>
  <c r="C16" i="8"/>
  <c r="H29" i="7"/>
  <c r="E28" i="7"/>
  <c r="E29" i="7" s="1"/>
  <c r="E30" i="7" s="1"/>
  <c r="H23" i="7"/>
  <c r="C21" i="7"/>
  <c r="E21" i="7" s="1"/>
  <c r="E22" i="7" s="1"/>
  <c r="I77" i="6"/>
  <c r="I78" i="6"/>
  <c r="G78" i="6"/>
  <c r="H78" i="6" s="1"/>
  <c r="G77" i="6"/>
  <c r="H77" i="6" s="1"/>
  <c r="G76" i="6"/>
  <c r="H76" i="6" s="1"/>
  <c r="C76" i="6"/>
  <c r="C75" i="6"/>
  <c r="N49" i="6"/>
  <c r="M49" i="6"/>
  <c r="C50" i="6"/>
  <c r="J55" i="1"/>
  <c r="E93" i="1"/>
  <c r="J57" i="1"/>
  <c r="J58" i="1" s="1"/>
  <c r="J59" i="1" s="1"/>
  <c r="J64" i="1" s="1"/>
  <c r="J53" i="1"/>
  <c r="O28" i="1"/>
  <c r="P5" i="1"/>
  <c r="K4" i="1"/>
  <c r="H5" i="1"/>
  <c r="I21" i="1"/>
  <c r="H17" i="1"/>
  <c r="F16" i="1"/>
  <c r="G9" i="1"/>
  <c r="D9" i="1"/>
  <c r="E14" i="1"/>
  <c r="E6" i="1"/>
  <c r="E31" i="7" l="1"/>
  <c r="J61" i="1"/>
</calcChain>
</file>

<file path=xl/sharedStrings.xml><?xml version="1.0" encoding="utf-8"?>
<sst xmlns="http://schemas.openxmlformats.org/spreadsheetml/2006/main" count="374" uniqueCount="336">
  <si>
    <t>peak</t>
  </si>
  <si>
    <t xml:space="preserve">max current is </t>
  </si>
  <si>
    <t>mA</t>
  </si>
  <si>
    <t>rms current is</t>
  </si>
  <si>
    <t>I</t>
  </si>
  <si>
    <t>V</t>
  </si>
  <si>
    <t>its half this because we are using half of the cycle, never the less, the peak voltage correct</t>
  </si>
  <si>
    <t>as is the half cycle at 33mA</t>
  </si>
  <si>
    <t>I2R for power</t>
  </si>
  <si>
    <t>W</t>
  </si>
  <si>
    <t>we are using half wave</t>
  </si>
  <si>
    <t>W so 3W is ok, albeit power wasting</t>
  </si>
  <si>
    <t>the ESP consumes</t>
  </si>
  <si>
    <t>0.4 @5 v</t>
  </si>
  <si>
    <t>want a magic device that conducts to say 30v and then turns off…</t>
  </si>
  <si>
    <t>a diac can trigger at that point, but it will conduct, so you want a pnp to turn off??</t>
  </si>
  <si>
    <t>heating in zener</t>
  </si>
  <si>
    <t>v zener</t>
  </si>
  <si>
    <t>mA rms</t>
  </si>
  <si>
    <t>mW as we are half wave</t>
  </si>
  <si>
    <t>Wagner bits</t>
  </si>
  <si>
    <t>4n36</t>
  </si>
  <si>
    <t>x2</t>
  </si>
  <si>
    <t>each</t>
  </si>
  <si>
    <t>3W10K</t>
  </si>
  <si>
    <t>x1</t>
  </si>
  <si>
    <t>.5Z6.8</t>
  </si>
  <si>
    <t>1n4007</t>
  </si>
  <si>
    <t>x4</t>
  </si>
  <si>
    <t>then powers the IR LED</t>
  </si>
  <si>
    <t>1.3 Vf and we need 10mA or so</t>
  </si>
  <si>
    <t>ohm</t>
  </si>
  <si>
    <t>1591BSFLBK</t>
  </si>
  <si>
    <t>1591CSFLBK</t>
  </si>
  <si>
    <t>bigger</t>
  </si>
  <si>
    <t>FH3</t>
  </si>
  <si>
    <t>AFD.250</t>
  </si>
  <si>
    <t>https://www.instructables.com/Getting-Started-With-the-ESP8266-ESP-01/</t>
  </si>
  <si>
    <t>https://randomnerdtutorials.com/esp8266-pinout-reference-gpios/</t>
  </si>
  <si>
    <t>It needs a 3v3 supply.  You  can program it by hooking it up to a NodeMCU board</t>
  </si>
  <si>
    <t>usable pins</t>
  </si>
  <si>
    <t>GPIO2</t>
  </si>
  <si>
    <t>high at boot, onboard pullup.  Boot fails if held low.</t>
  </si>
  <si>
    <t>GPIO0</t>
  </si>
  <si>
    <t>GPIO3</t>
  </si>
  <si>
    <t>RX, high at boot</t>
  </si>
  <si>
    <t>GPIO1</t>
  </si>
  <si>
    <t>TX, high at boot. Boot fails if held low.</t>
  </si>
  <si>
    <t>OK, so the ZC detector is an issue.  Its constantly pulsing low/high with the</t>
  </si>
  <si>
    <t>AC cycle so in principle it can only be connected to GPIO3</t>
  </si>
  <si>
    <t>Pin assignments could be</t>
  </si>
  <si>
    <t>ZC detect</t>
  </si>
  <si>
    <t>X10 output, drive active low</t>
  </si>
  <si>
    <t>spare</t>
  </si>
  <si>
    <t>X10 input from filter/decoder.  Might cause boot issues if X10 transmissions are on AC line at boot</t>
  </si>
  <si>
    <t>The alternative, given that we have 4N36 with exposed base connection</t>
  </si>
  <si>
    <t>is to have an RC pull/down to wire-or this with the AC line signal.</t>
  </si>
  <si>
    <t>i.e. we need to invert it via a PNP such that on boot the NPN opto drives</t>
  </si>
  <si>
    <t>the PNP off so that GPIO sees high.</t>
  </si>
  <si>
    <t>if ultimately we chose to forgo the opto and just have a resistor to Live with diode clamps</t>
  </si>
  <si>
    <t>then we can only use the GPIO3 pin.  So may as well do this now.</t>
  </si>
  <si>
    <t>For POC tests we should use the NodeMCU</t>
  </si>
  <si>
    <t>250VAC to 3v3 dc</t>
  </si>
  <si>
    <t>https://www.ebay.com.au/itm/322858280448?hash=item4b2bda6600:g:ZzEAAOSwmkpZ-Z0r&amp;amdata=enc%3AAQAHAAAA4HiDgviseX6fim0wn8tinncnMhFQhBCrBiM%2Fs5DiUmcjQhqBz8JBpNGU8EyeyJZGxxF1G8wCS0IbEs6p2zoU8yb546irvJONDCcaNVTL9hQunw8MbsNdYKapR7KkuM67yzn%2FnzvTNHapgOc7cnrg9c7hJOiSEPKxnA3FuIn4chQQoQ8sLBWZZ3KCvWshAGUo5imc5KTDCvJpByBe4CjNrfG%2BoEc%2BBfNokcJZBh3sKm3X2qWzWkfaO5R6MGPcCOH5P4F4Ipdum6XOec1DnfM7as38%2BLfnxbx%2F6pzekfp0G525%7Ctkp%3ABFBMpPHQyZdg</t>
  </si>
  <si>
    <t>https://www.ebay.com.au/itm/323030724776?_trkparms=amclksrc%3DITM%26aid%3D1110006%26algo%3DHOMESPLICE.SIM%26ao%3D1%26asc%3D239193%26meid%3Dac6c3e24636b436f8be805a098f03b5e%26pid%3D101195%26rk%3D3%26rkt%3D12%26sd%3D322858280448%26itm%3D323030724776%26pmt%3D1%26noa%3D0%26pg%3D2047675%26algv%3DSimplAMLv9PairwiseWebMskuAspectsV202110NoVariantSeed%26brand%3DUnbranded&amp;_trksid=p2047675.c101195.m1851&amp;amdata=cksum%3A323030724776ac6c3e24636b436f8be805a098f03b5e%7Cenc%3AAQAHAAABEM62y5oF87QoT6OYoyXNw4izfwJ%252BpKoHqvAE4CZ11ciMz0vIp%252FQWhPX3NCmG8yHrUB1vjHclAO2EQMM6B%252Bf2AbVsRDIMWoO8MXg6O%252FAIRjZKWUWZ%252BOB8HbU4HW27tOT9LWxgWeYoh4cJL812hJywUzNLEzIKPPdJxYyHaLX1wW9ECdUOg46YiB4NXcKRV7rWy2HPiQNGoNJI4o3U7VDW%252BN2gJzqdHwz%252BYjUiVbt1Wq7uGmUwmjS2wQz8OBXx5YRTUmF%252F9rQDxHrVw%252FF1fhmimr38h6E5HkL19ZYbNnAXWhqEaPyEeu41SsIUiIEY5v9GLEnXq%252BtWOozm7UhP9d4GZPhIb5HoaIsfN8ZuBkpMRzmt%7Campid%3APL_CLK%7Cclp%3A2047675</t>
  </si>
  <si>
    <t>Similar price ,this has more pins and is not that much bigger than an ESP-01</t>
  </si>
  <si>
    <t>also can be fed 5v or 3v3</t>
  </si>
  <si>
    <t>Design concepts</t>
  </si>
  <si>
    <t>This is a wifi bridge to X10</t>
  </si>
  <si>
    <t>It will get the time from the internet</t>
  </si>
  <si>
    <t>will have a web page (static html with json websocket for dynamic content) to allow control and set up</t>
  </si>
  <si>
    <t>I have an old unit X10 to RS232</t>
  </si>
  <si>
    <t>presumably its commanded through serial</t>
  </si>
  <si>
    <t>could add a PIC12F683 as a serial interface and pre-programme this with on/off times for the porch lamp and towel rail.</t>
  </si>
  <si>
    <t>that's basically all I need</t>
  </si>
  <si>
    <t>Also known as CM11.</t>
  </si>
  <si>
    <t>https://www.envioustechnology.com.au/products/product-detail.php?ID=8</t>
  </si>
  <si>
    <t>or cm12</t>
  </si>
  <si>
    <t>https://www.x10.com/collections/x10-interfaces/products/cm11a</t>
  </si>
  <si>
    <t>http://www.authinx.com/x10/manuals/CM11A-Programming-Protocol.txt</t>
  </si>
  <si>
    <t>OR $50 for this bedside clock replacement</t>
  </si>
  <si>
    <t>https://www.ebay.com.au/itm/352861717931?hash=item52283285ab:g:GLoAAOSwpz9d1hNY</t>
  </si>
  <si>
    <t>option: can receive x10 commands (that presupposes the lamp and appliance modules transmit when manually switched)</t>
  </si>
  <si>
    <t>https://lastminuteengineers.com/esp8266-ntp-server-date-time-tutorial/</t>
  </si>
  <si>
    <t>to build the receiver will require a PCB.  So given the expenditure on components (14 aud so far) and the pcb, really its more</t>
  </si>
  <si>
    <t>cost effective to just buy the 50aud replacement clock.</t>
  </si>
  <si>
    <t>but hey, I like wasting time on projects, so the first step is to build a TX only unit.</t>
  </si>
  <si>
    <t>NOTE: Pickit 2 has a serial port.  Can use this to play around with the CM12 unit</t>
  </si>
  <si>
    <t xml:space="preserve">You could </t>
  </si>
  <si>
    <t>power the pic from a battery, have it sleep most of the time</t>
  </si>
  <si>
    <t>power the pic from the serial port, assuming idle-hi can provide enough power</t>
  </si>
  <si>
    <t>add a RTC module through I2C</t>
  </si>
  <si>
    <t>You can buy Wifi-to-X10 units, but they are 110 usd plus postage and the US ones won't work in AU.  Not worth it anyway as X10 is obsolete.</t>
  </si>
  <si>
    <t>only 4 pins implemented</t>
  </si>
  <si>
    <t>pin2</t>
  </si>
  <si>
    <t>pin3</t>
  </si>
  <si>
    <t>pin5</t>
  </si>
  <si>
    <t>pin9</t>
  </si>
  <si>
    <t>Ring</t>
  </si>
  <si>
    <t>gnd</t>
  </si>
  <si>
    <t>RX</t>
  </si>
  <si>
    <t>TX from modem</t>
  </si>
  <si>
    <t>It seems to be 9600 n 8 1</t>
  </si>
  <si>
    <t>and it sends E6 to poll the PC, means my documentation is bollox</t>
  </si>
  <si>
    <t>https://www.yo3ggx.ro/spca/spca.html</t>
  </si>
  <si>
    <t>Values I am using 2022-05-15</t>
  </si>
  <si>
    <t>10K 3W</t>
  </si>
  <si>
    <t>7v5 zener</t>
  </si>
  <si>
    <t>200 ohm bias res to IR LED</t>
  </si>
  <si>
    <t>measures 4v on the zener</t>
  </si>
  <si>
    <t>measures 10mA through the IR diode</t>
  </si>
  <si>
    <t>these were measured on DC, but true peak values</t>
  </si>
  <si>
    <t>are approx double</t>
  </si>
  <si>
    <t>The WW resistor gets quite hot</t>
  </si>
  <si>
    <t>in theory RMS current is 24mA</t>
  </si>
  <si>
    <t xml:space="preserve">so power is </t>
  </si>
  <si>
    <t>so yeah about 3W which is why it gets so warm.</t>
  </si>
  <si>
    <t>How to save power in the ZC detect?</t>
  </si>
  <si>
    <t>One way is to use a capacitor zener half wave rectifier to generate DC</t>
  </si>
  <si>
    <t xml:space="preserve">(which will drive the IR LED) and then gate this on/off with a </t>
  </si>
  <si>
    <t>transistor whose base has been diode clamped.</t>
  </si>
  <si>
    <t>i.e. we are emulating a direct resistor into a microcontroller.</t>
  </si>
  <si>
    <t>cost wise, a 2.2uF cap X2 class is 4.50 from wagner.  We need two.</t>
  </si>
  <si>
    <t>and we need a supply anyway to power the transmit circuit</t>
  </si>
  <si>
    <t xml:space="preserve">using 4.4uF gives an Iin of </t>
  </si>
  <si>
    <t>5v zener</t>
  </si>
  <si>
    <t>top</t>
  </si>
  <si>
    <t>bot</t>
  </si>
  <si>
    <t>C</t>
  </si>
  <si>
    <t>Xc</t>
  </si>
  <si>
    <t>R1</t>
  </si>
  <si>
    <t>Lin</t>
  </si>
  <si>
    <t>so 200mA can be supplied with dual 2.2uF</t>
  </si>
  <si>
    <t>but not all circuits have this, so the in rush current would be higher</t>
  </si>
  <si>
    <t>R1 dissipation in W</t>
  </si>
  <si>
    <t>W in the 5V1 zener at no load</t>
  </si>
  <si>
    <t>we need 15mA to drive the IR zc detector</t>
  </si>
  <si>
    <t>so how much current is required to drive X10?  Or is it purely voltage?</t>
  </si>
  <si>
    <t>Its 120kHz bursts 1mS long, and given you have unknown wiring and variable number</t>
  </si>
  <si>
    <t>of receivers, I don't think it’s a current loop system.</t>
  </si>
  <si>
    <t>so really I don't think we need a 200mA supply.  The PIC AN was driving</t>
  </si>
  <si>
    <t>a display and the PIC itself.</t>
  </si>
  <si>
    <t>The vacuum PSU uses</t>
  </si>
  <si>
    <t>100R inrush and 1uF (105 marked) X2 cap.</t>
  </si>
  <si>
    <t>this can supply 45mA</t>
  </si>
  <si>
    <t>Wager 1uf is 3.30 aud</t>
  </si>
  <si>
    <t xml:space="preserve">And if you want a decoder, this needs another opto to </t>
  </si>
  <si>
    <t>isolate its output… unless you common this with the ZC?</t>
  </si>
  <si>
    <t>not easy because the evelope detector etc just detects 120kHz</t>
  </si>
  <si>
    <t>pulses which are 1ms wide</t>
  </si>
  <si>
    <t>so normally we have a 50Hz ZC signal with 10mS half cycles</t>
  </si>
  <si>
    <t>generaly transmissions should coincide with zc events</t>
  </si>
  <si>
    <t>so we might see an edge for the start of a ZC event followed by a 1mS</t>
  </si>
  <si>
    <t>active low.</t>
  </si>
  <si>
    <t>thing is, the opto is driven on for one full half cycle so there's no way</t>
  </si>
  <si>
    <t>to assert an off during this (unless you XORd)</t>
  </si>
  <si>
    <t>so I think its easier to just add another opto.</t>
  </si>
  <si>
    <t>My original concept was a 3v3 supply and no optos, instead using an ESP01 which you have to remove from the circuit</t>
  </si>
  <si>
    <t>to program. When its in circuit, it has no USB connector so no one is tempted to plug a USB into a device at mains potential.</t>
  </si>
  <si>
    <t>New order, extra PSU stuff</t>
  </si>
  <si>
    <t>1C82</t>
  </si>
  <si>
    <t>aud</t>
  </si>
  <si>
    <t>1w 82R</t>
  </si>
  <si>
    <t>1F82</t>
  </si>
  <si>
    <t>1w 82R fusable, but dunno the voltage rating</t>
  </si>
  <si>
    <t>current through 1M</t>
  </si>
  <si>
    <t>.5C1M</t>
  </si>
  <si>
    <t>X2</t>
  </si>
  <si>
    <t>1M half watt carbon 350v</t>
  </si>
  <si>
    <t>5v1 zener 0.5W</t>
  </si>
  <si>
    <t>7D431K</t>
  </si>
  <si>
    <t>275v varister</t>
  </si>
  <si>
    <t>.5Z5.1</t>
  </si>
  <si>
    <t>5v1 zener</t>
  </si>
  <si>
    <t>1MKPX2-275</t>
  </si>
  <si>
    <t>1uf X2 cap</t>
  </si>
  <si>
    <t>no</t>
  </si>
  <si>
    <t>PSU notes</t>
  </si>
  <si>
    <t>the discharge resistor on the 1uF X2 cap must be rated above 400V</t>
  </si>
  <si>
    <t>this is why I used a carbon film resistor from Wagner rated at 500V</t>
  </si>
  <si>
    <t>same with the inrush resistor.</t>
  </si>
  <si>
    <t>PTC Thermistors For Inrush Current Limiting | Ametherm</t>
  </si>
  <si>
    <t>some supplies use an NTC which has a higher initial resistance but then this drops as it warms up after power-on</t>
  </si>
  <si>
    <t>The ZC detection block will be a 2N7000 FET, low side to the IR led</t>
  </si>
  <si>
    <t>its gate will be diode clamped to the +5v and gnd rails, fed from a 1M</t>
  </si>
  <si>
    <t>carbon res.</t>
  </si>
  <si>
    <t>All diodes (except zener) will potentially see full mains RMS voltage.</t>
  </si>
  <si>
    <t>1N4004 minimum, I am using 1N4007 (700v RMS).</t>
  </si>
  <si>
    <t>It’s a half wave rectifier</t>
  </si>
  <si>
    <t>https://www.aliexpress.com/item/32408565688.html?spm=a2g0o.search0304.0.0.15665d634dh2kD&amp;algo_pvid=bcffa7cf-43a5-423e-8a66-037230a47d1c&amp;algo_exp_id=bcffa7cf-43a5-423e-8a66-037230a47d1c-0&amp;pdp_ext_f=%7B%22sku_id%22%3A%2210000000247623921%22%7D&amp;pdp_npi=2%40dis%21AUD%21%213.32%21%21%211.83%21%21%402101e9d416527914751233029e1210%2110000000247623921%21sea</t>
  </si>
  <si>
    <t>3v3 1A PSU</t>
  </si>
  <si>
    <t>so 30 x 20mm x 15mm high</t>
  </si>
  <si>
    <t>can use to drive an ESP01</t>
  </si>
  <si>
    <t>ESP-01 design is not isolated from mains.</t>
  </si>
  <si>
    <t>problem is all these pins are inputs at boot, some have pullups, usually 12k</t>
  </si>
  <si>
    <t>http://www.forward.com.au/pfod/ESP8266/GPIOpins/ESP8266_01_pin_magic.html</t>
  </si>
  <si>
    <t>GPIO1 outputs a short debug message on boot, so it always boots as an output.</t>
  </si>
  <si>
    <t>for ZC, if you want to drive enough current to overcome the 12k, you immediately</t>
  </si>
  <si>
    <t>will be pulling that pin low at 50Hz.</t>
  </si>
  <si>
    <t>So, the only way to reliably deal with ZC is to use an FET transistor to buffer</t>
  </si>
  <si>
    <t xml:space="preserve">the ZC signal, and put a time delay on it also.  </t>
  </si>
  <si>
    <t>with the opto isolated ZC, I am already using a 5v supply and a FET, but</t>
  </si>
  <si>
    <t>I can put an RC-delay into the base of the opto to hold it on</t>
  </si>
  <si>
    <t>for a while at boot</t>
  </si>
  <si>
    <t>i.e. use a high side npn for the supply side and put an RC delay on its bias.</t>
  </si>
  <si>
    <t>output drive</t>
  </si>
  <si>
    <t>app note says 2n2222 as the drive transistor</t>
  </si>
  <si>
    <t>can we use 4n36 directly?</t>
  </si>
  <si>
    <t>VCEO</t>
  </si>
  <si>
    <t>2n2222</t>
  </si>
  <si>
    <t>Ic</t>
  </si>
  <si>
    <t>1A</t>
  </si>
  <si>
    <t>hfe</t>
  </si>
  <si>
    <t>50mA</t>
  </si>
  <si>
    <t>ctr</t>
  </si>
  <si>
    <t>x</t>
  </si>
  <si>
    <t>the peak can be 100mA. Am not confident this is enough.</t>
  </si>
  <si>
    <t>we drive 5v into 50ohm then into the collector</t>
  </si>
  <si>
    <t>4n36 has a 10uS switching time</t>
  </si>
  <si>
    <t xml:space="preserve">that is a concern, because we want to put 100kHz through it, which is </t>
  </si>
  <si>
    <t>switch time</t>
  </si>
  <si>
    <t>10nS</t>
  </si>
  <si>
    <t>10uS</t>
  </si>
  <si>
    <t>6N137A</t>
  </si>
  <si>
    <t>is a high speed optocoupler, the output is not a transistor, it’s a logic gate which can also be strobed</t>
  </si>
  <si>
    <t>its available from element14.</t>
  </si>
  <si>
    <t>but this is a bit of a pain.  We might be better off using non isolated PIC12F683 to detect ZC event (don't need two diodes)</t>
  </si>
  <si>
    <t>and to generate 120kHz bursts using its PWM device.  It can drive 25mA per pin.</t>
  </si>
  <si>
    <t>If we want one-way comms, then we can send serial via an opto into the PIC.  It can simply accept house commands etc</t>
  </si>
  <si>
    <t>and send these to line.  It means we replace one opto, which is the equivalent price of a PIC.</t>
  </si>
  <si>
    <t>8MHz internal clock</t>
  </si>
  <si>
    <t>PR2 values are</t>
  </si>
  <si>
    <t>TMR2 prescale</t>
  </si>
  <si>
    <t>1,4 or 16</t>
  </si>
  <si>
    <t>0-255</t>
  </si>
  <si>
    <t>PR2</t>
  </si>
  <si>
    <t>prescale</t>
  </si>
  <si>
    <t>period</t>
  </si>
  <si>
    <t>freq</t>
  </si>
  <si>
    <t>I need 120khz</t>
  </si>
  <si>
    <t>closest</t>
  </si>
  <si>
    <t>note that the ESP8266 has a max PWM freq of 1kHz, so there's no way it can generate the 120kHz pulses.</t>
  </si>
  <si>
    <t>have to use a PIC</t>
  </si>
  <si>
    <t>you can detune the clock a bit 32 steps, but you'd want to write code to have it self-tune and store the discovered value in EEPROM</t>
  </si>
  <si>
    <t>or maybe it could work out a multiple of 100Hz cross events</t>
  </si>
  <si>
    <t>YUP</t>
  </si>
  <si>
    <t>self tune, you'd need to be aware of PWM timeouts, and use these to compare to ZC event counter</t>
  </si>
  <si>
    <t>you'd set a new TUN value, then watch a number of PWM timeouts between ZC events bearing in mind the freq takes</t>
  </si>
  <si>
    <t>time to adjust.   You don't want to hunt around.</t>
  </si>
  <si>
    <t>But… this is all just replicating the stupid CM12 thing that I cannot get to work.</t>
  </si>
  <si>
    <t>frame sync is 3 active, one dead ZC events</t>
  </si>
  <si>
    <t>its not clear if the spec mandates repetition on 33% phase angle, this is used for 3 phase and</t>
  </si>
  <si>
    <t>its unlikely controllers on the home phase would respond signals that are not on the ZC event</t>
  </si>
  <si>
    <t>after frame sync we transmit</t>
  </si>
  <si>
    <t>a house code</t>
  </si>
  <si>
    <t>a command code</t>
  </si>
  <si>
    <t>optionally a unit code</t>
  </si>
  <si>
    <t>then post amble is 6+ dead events</t>
  </si>
  <si>
    <t>then repeat the frame.  All frames are sent twice.</t>
  </si>
  <si>
    <t>pulses are 1mS long, and must occur within 200uS of the zc event (what does this mean for rise/fall time)</t>
  </si>
  <si>
    <t>unit codes are 4 bits followed by a zero</t>
  </si>
  <si>
    <t>command codes are 4 bits followed by a 1</t>
  </si>
  <si>
    <t>layer 1 stuff</t>
  </si>
  <si>
    <t>you can send multiple addresses e.g. A1, A3 and then a command such as ON.</t>
  </si>
  <si>
    <t>50hz is</t>
  </si>
  <si>
    <t>sec</t>
  </si>
  <si>
    <t>uS</t>
  </si>
  <si>
    <t>so 200uS is within</t>
  </si>
  <si>
    <t>of the cycle.</t>
  </si>
  <si>
    <t>In terms of a voltage, if 240V RMS then peak to peak is</t>
  </si>
  <si>
    <t>on a sine wave, how far into the cycle has the voltage risen by 1% of the cycle</t>
  </si>
  <si>
    <t>there are 2Pi radians in a cycle.</t>
  </si>
  <si>
    <t>at pi radians in, we are back to zero, the next ZC point</t>
  </si>
  <si>
    <t>that's 200uS into 10000uS</t>
  </si>
  <si>
    <t>fraction</t>
  </si>
  <si>
    <t>radians</t>
  </si>
  <si>
    <t>absolute</t>
  </si>
  <si>
    <t>v</t>
  </si>
  <si>
    <t>on one phase we can detect a ZC at approx 0.6v, on the antiphase we'd detect it at about 3.6v</t>
  </si>
  <si>
    <t>both are within the 200uS window.</t>
  </si>
  <si>
    <t xml:space="preserve">1mS is </t>
  </si>
  <si>
    <t>10% of the 10 mS half cycle time.</t>
  </si>
  <si>
    <t>Simple X10 on PIC. Pin functions</t>
  </si>
  <si>
    <t>zc detect</t>
  </si>
  <si>
    <t>pulse out</t>
  </si>
  <si>
    <t>sync to ESP (on falling edge)</t>
  </si>
  <si>
    <t>data from ESP</t>
  </si>
  <si>
    <t>sync will follow ZC events, goes high to indicate it is ready for data, reads data pin on falling edge</t>
  </si>
  <si>
    <t xml:space="preserve">and then this is sent as the next ZC state to line. </t>
  </si>
  <si>
    <t>sync will need to self-reset after say 5mS and go high, which gives the ESP time to set up data ready</t>
  </si>
  <si>
    <t>for the falling edge read.</t>
  </si>
  <si>
    <t>This is simpler than implementing I2C.</t>
  </si>
  <si>
    <t>The ESP01</t>
  </si>
  <si>
    <t>so 0 and 2 are used for I2C.</t>
  </si>
  <si>
    <t>we are not using serial.  We can use GP3 for the sync signal (which pulses at 50Hz)</t>
  </si>
  <si>
    <t>then queue up data on GP1.  leave 0 and 2 spare.</t>
  </si>
  <si>
    <t>is there a wifi debug option on arduino?</t>
  </si>
  <si>
    <t>https://www.hackster.io/JoaoLopesF/still-debugging-your-wifi-projects-only-by-serial-print-bbce87</t>
  </si>
  <si>
    <t>yup, remote debug library</t>
  </si>
  <si>
    <t>MORE COMPLEX using I2C</t>
  </si>
  <si>
    <t>the PIC only handles the layer-1 bit transmission.  It will use the 50Hz ZC events to help tune-in the 100kHz oscillator</t>
  </si>
  <si>
    <t>as I think we can generate its off the PWM timers and then compare to ZC and adjust the tuning registers.</t>
  </si>
  <si>
    <t>here you'd queue up a buffer of commands/ bytes to send to line, and the PIC would</t>
  </si>
  <si>
    <t>take these over I2C, transmit to line and then send  a 'finished' message back over I2C</t>
  </si>
  <si>
    <t>questionable whether this really helps simplify, as we have plenty of ESP cycles free with the simple sync approach.</t>
  </si>
  <si>
    <t>Alternate sync read/wr</t>
  </si>
  <si>
    <t>sync goes high on WPU</t>
  </si>
  <si>
    <t>asserts a low sync pulse.</t>
  </si>
  <si>
    <t>a set period after this, it reads the line state.  The ESP can assert a low or leave high.</t>
  </si>
  <si>
    <t>this way we can share one line.</t>
  </si>
  <si>
    <t>more complex to code and we have enough IO lines so why bother.</t>
  </si>
  <si>
    <t>if you hold data low constantly (i.e. over 3 sec) then PIC goes into test mode and will</t>
  </si>
  <si>
    <t>alternately transmit all on, all off on house B every second.</t>
  </si>
  <si>
    <t>Test mode.</t>
  </si>
  <si>
    <t>this allows PIC and hardware debug without the ESP being in-circuit</t>
  </si>
  <si>
    <t>12F683</t>
  </si>
  <si>
    <t>100kHz PWM is required</t>
  </si>
  <si>
    <t>pr2</t>
  </si>
  <si>
    <t>1,4,16</t>
  </si>
  <si>
    <t>200kHz</t>
  </si>
  <si>
    <t>0x09</t>
  </si>
  <si>
    <t>with Fosc=8MHz</t>
  </si>
  <si>
    <t>Tosc</t>
  </si>
  <si>
    <t>Tpwm</t>
  </si>
  <si>
    <t>to derive 100khz from 8mhz clock</t>
  </si>
  <si>
    <t>CCPRIL</t>
  </si>
  <si>
    <t>CCP1CON</t>
  </si>
  <si>
    <t>numerator</t>
  </si>
  <si>
    <t>denom</t>
  </si>
  <si>
    <t>duty</t>
  </si>
  <si>
    <t>note: if duty cycle is zero, the CCP1 pin is not set</t>
  </si>
  <si>
    <t>i.e. set CPPRIL to zero, set CCP1CON to zero</t>
  </si>
  <si>
    <t>or you could disable with the TRIS bit</t>
  </si>
  <si>
    <t>Coupling</t>
  </si>
  <si>
    <t>f</t>
  </si>
  <si>
    <t>one over 2piFC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</si>
</sst>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43" fontId="0" fillId="0" borderId="0" xfId="1" applyFont="1"/>
    <xf numFmtId="43" fontId="0" fillId="0" borderId="0" xfId="0" applyNumberFormat="1"/>
    <xf numFmtId="0" fontId="3" fillId="0" borderId="0" xfId="2"/>
    <xf numFmtId="0" fontId="0" fillId="0" borderId="0" xfId="0" applyAlignment="1">
      <alignment horizontal="center" vertical="center"/>
    </xf>
    <xf numFmtId="164" fontId="0" fillId="0" borderId="0" xfId="1" applyNumberFormat="1" applyFont="1"/>
    <xf numFmtId="9" fontId="0" fillId="0" borderId="0" xfId="3" applyFont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44</xdr:row>
      <xdr:rowOff>100853</xdr:rowOff>
    </xdr:from>
    <xdr:to>
      <xdr:col>13</xdr:col>
      <xdr:colOff>180821</xdr:colOff>
      <xdr:row>49</xdr:row>
      <xdr:rowOff>81933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9F2214-5A5F-ADEF-349C-67FBFD338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8735" y="8482853"/>
          <a:ext cx="2915057" cy="933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8</xdr:col>
      <xdr:colOff>371475</xdr:colOff>
      <xdr:row>17</xdr:row>
      <xdr:rowOff>114300</xdr:rowOff>
    </xdr:to>
    <xdr:pic>
      <xdr:nvPicPr>
        <xdr:cNvPr id="2" name="Picture 1" descr="ESP-01 ESP8266 pinout diagram gpios pins">
          <a:extLst>
            <a:ext uri="{FF2B5EF4-FFF2-40B4-BE49-F238E27FC236}">
              <a16:creationId xmlns:a16="http://schemas.microsoft.com/office/drawing/2014/main" id="{214B5858-AFC2-2C82-51D9-9BEA4836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4638675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9</xdr:col>
      <xdr:colOff>276944</xdr:colOff>
      <xdr:row>48</xdr:row>
      <xdr:rowOff>153113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E7942D-3E50-B9DD-EB37-D4E6273D3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191000"/>
          <a:ext cx="5153744" cy="51061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9</xdr:col>
      <xdr:colOff>391339</xdr:colOff>
      <xdr:row>29</xdr:row>
      <xdr:rowOff>95928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DEF6AF-3D09-4A22-CB9D-1CE5E89F9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5830114" cy="485842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6</xdr:col>
      <xdr:colOff>362363</xdr:colOff>
      <xdr:row>66</xdr:row>
      <xdr:rowOff>66791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CD78E1-C6C3-AE02-DB49-27823BF96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11811000"/>
          <a:ext cx="2962688" cy="82879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11</xdr:col>
      <xdr:colOff>77055</xdr:colOff>
      <xdr:row>72</xdr:row>
      <xdr:rowOff>123975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97410A-9A2F-8B0A-6464-9BB5EB1C5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12763500"/>
          <a:ext cx="6125430" cy="107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324831</xdr:colOff>
      <xdr:row>21</xdr:row>
      <xdr:rowOff>57663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3AAD6D-C7A5-2F82-52F6-D6AC75AE8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030431" cy="36771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23</xdr:row>
      <xdr:rowOff>95250</xdr:rowOff>
    </xdr:from>
    <xdr:to>
      <xdr:col>13</xdr:col>
      <xdr:colOff>96302</xdr:colOff>
      <xdr:row>44</xdr:row>
      <xdr:rowOff>133914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F7120E-022C-DA74-6F3C-0D54AC099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4095750"/>
          <a:ext cx="7535327" cy="40391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7</xdr:col>
      <xdr:colOff>48142</xdr:colOff>
      <xdr:row>33</xdr:row>
      <xdr:rowOff>19239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A4A943-8BAF-9C50-4BAA-98DAA7CBC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953000"/>
          <a:ext cx="3705742" cy="13527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9</xdr:col>
      <xdr:colOff>48312</xdr:colOff>
      <xdr:row>50</xdr:row>
      <xdr:rowOff>95689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018E02-D28A-7C71-2622-E276CDCE0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477000"/>
          <a:ext cx="4925112" cy="31436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19050</xdr:rowOff>
    </xdr:from>
    <xdr:to>
      <xdr:col>5</xdr:col>
      <xdr:colOff>95630</xdr:colOff>
      <xdr:row>14</xdr:row>
      <xdr:rowOff>85841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717ED5-6D04-BDC1-DC76-48F8E6D1B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24050"/>
          <a:ext cx="2724530" cy="82879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123825</xdr:rowOff>
    </xdr:from>
    <xdr:to>
      <xdr:col>11</xdr:col>
      <xdr:colOff>38531</xdr:colOff>
      <xdr:row>22</xdr:row>
      <xdr:rowOff>9642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8C8A52-09EA-6EAE-2B3B-F3DA7D788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48100" y="3362325"/>
          <a:ext cx="3086531" cy="838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etherm.com/inrush-current/ptc-thermistors-for-inrush-current-limit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D2491-EE6D-4F79-8B2C-D956AC4AF64B}">
  <dimension ref="C3:Q114"/>
  <sheetViews>
    <sheetView topLeftCell="A85" zoomScale="85" zoomScaleNormal="85" workbookViewId="0">
      <selection activeCell="G113" sqref="G113"/>
    </sheetView>
  </sheetViews>
  <sheetFormatPr defaultRowHeight="15" x14ac:dyDescent="0.25"/>
  <cols>
    <col min="4" max="4" width="51.7109375" customWidth="1"/>
    <col min="10" max="10" width="13.28515625" bestFit="1" customWidth="1"/>
  </cols>
  <sheetData>
    <row r="3" spans="4:17" x14ac:dyDescent="0.25">
      <c r="H3" t="s">
        <v>16</v>
      </c>
      <c r="P3" t="s">
        <v>29</v>
      </c>
    </row>
    <row r="4" spans="4:17" x14ac:dyDescent="0.25">
      <c r="H4">
        <v>6.8</v>
      </c>
      <c r="I4" t="s">
        <v>17</v>
      </c>
      <c r="K4">
        <f>H4*H5/2</f>
        <v>81.599999999999994</v>
      </c>
      <c r="L4" t="s">
        <v>19</v>
      </c>
      <c r="P4" t="s">
        <v>30</v>
      </c>
    </row>
    <row r="5" spans="4:17" x14ac:dyDescent="0.25">
      <c r="H5">
        <f>G9</f>
        <v>24</v>
      </c>
      <c r="I5" t="s">
        <v>18</v>
      </c>
      <c r="P5">
        <f>(H4-1.3)/0.02</f>
        <v>275</v>
      </c>
      <c r="Q5" t="s">
        <v>31</v>
      </c>
    </row>
    <row r="6" spans="4:17" x14ac:dyDescent="0.25">
      <c r="D6">
        <v>10000</v>
      </c>
      <c r="E6">
        <f>240*1.41</f>
        <v>338.4</v>
      </c>
      <c r="F6" t="s">
        <v>0</v>
      </c>
    </row>
    <row r="8" spans="4:17" x14ac:dyDescent="0.25">
      <c r="D8" t="s">
        <v>1</v>
      </c>
      <c r="G8" t="s">
        <v>3</v>
      </c>
    </row>
    <row r="9" spans="4:17" x14ac:dyDescent="0.25">
      <c r="D9">
        <f>E6/D6*1000</f>
        <v>33.839999999999996</v>
      </c>
      <c r="E9" t="s">
        <v>2</v>
      </c>
      <c r="G9">
        <f>240/D6*1000</f>
        <v>24</v>
      </c>
      <c r="H9" t="s">
        <v>2</v>
      </c>
    </row>
    <row r="10" spans="4:17" x14ac:dyDescent="0.25">
      <c r="G10" t="s">
        <v>6</v>
      </c>
    </row>
    <row r="11" spans="4:17" x14ac:dyDescent="0.25">
      <c r="G11" t="s">
        <v>7</v>
      </c>
    </row>
    <row r="12" spans="4:17" x14ac:dyDescent="0.25">
      <c r="D12" t="s">
        <v>4</v>
      </c>
      <c r="E12">
        <v>0.02</v>
      </c>
    </row>
    <row r="13" spans="4:17" x14ac:dyDescent="0.25">
      <c r="D13" t="s">
        <v>5</v>
      </c>
      <c r="E13">
        <v>240</v>
      </c>
    </row>
    <row r="14" spans="4:17" x14ac:dyDescent="0.25">
      <c r="E14">
        <f>E13/E12</f>
        <v>12000</v>
      </c>
      <c r="O14" t="s">
        <v>105</v>
      </c>
    </row>
    <row r="15" spans="4:17" x14ac:dyDescent="0.25">
      <c r="O15" t="s">
        <v>106</v>
      </c>
    </row>
    <row r="16" spans="4:17" x14ac:dyDescent="0.25">
      <c r="D16" t="s">
        <v>8</v>
      </c>
      <c r="F16">
        <f>(G9/1000)^2*10000</f>
        <v>5.76</v>
      </c>
      <c r="G16" t="s">
        <v>9</v>
      </c>
      <c r="H16" t="s">
        <v>10</v>
      </c>
      <c r="O16" t="s">
        <v>107</v>
      </c>
    </row>
    <row r="17" spans="4:16" x14ac:dyDescent="0.25">
      <c r="H17">
        <f>F16/2</f>
        <v>2.88</v>
      </c>
      <c r="I17" t="s">
        <v>11</v>
      </c>
      <c r="O17" t="s">
        <v>108</v>
      </c>
    </row>
    <row r="19" spans="4:16" x14ac:dyDescent="0.25">
      <c r="I19" t="s">
        <v>12</v>
      </c>
      <c r="O19" t="s">
        <v>109</v>
      </c>
    </row>
    <row r="20" spans="4:16" x14ac:dyDescent="0.25">
      <c r="I20" t="s">
        <v>13</v>
      </c>
      <c r="O20" t="s">
        <v>110</v>
      </c>
    </row>
    <row r="21" spans="4:16" x14ac:dyDescent="0.25">
      <c r="I21">
        <f>0.4*5</f>
        <v>2</v>
      </c>
      <c r="J21" t="s">
        <v>9</v>
      </c>
    </row>
    <row r="22" spans="4:16" x14ac:dyDescent="0.25">
      <c r="O22" t="s">
        <v>111</v>
      </c>
    </row>
    <row r="23" spans="4:16" x14ac:dyDescent="0.25">
      <c r="D23" t="s">
        <v>14</v>
      </c>
      <c r="O23" t="s">
        <v>112</v>
      </c>
    </row>
    <row r="24" spans="4:16" x14ac:dyDescent="0.25">
      <c r="D24" t="s">
        <v>15</v>
      </c>
    </row>
    <row r="25" spans="4:16" x14ac:dyDescent="0.25">
      <c r="O25" t="s">
        <v>113</v>
      </c>
    </row>
    <row r="26" spans="4:16" x14ac:dyDescent="0.25">
      <c r="O26" t="s">
        <v>114</v>
      </c>
    </row>
    <row r="27" spans="4:16" x14ac:dyDescent="0.25">
      <c r="D27" t="s">
        <v>20</v>
      </c>
      <c r="F27" t="s">
        <v>23</v>
      </c>
      <c r="O27" t="s">
        <v>115</v>
      </c>
    </row>
    <row r="28" spans="4:16" x14ac:dyDescent="0.25">
      <c r="D28" t="s">
        <v>21</v>
      </c>
      <c r="E28" t="s">
        <v>22</v>
      </c>
      <c r="F28">
        <v>1.3</v>
      </c>
      <c r="O28">
        <f>0.024^2*10000</f>
        <v>5.76</v>
      </c>
      <c r="P28" t="s">
        <v>9</v>
      </c>
    </row>
    <row r="29" spans="4:16" x14ac:dyDescent="0.25">
      <c r="D29" t="s">
        <v>24</v>
      </c>
      <c r="E29" t="s">
        <v>25</v>
      </c>
      <c r="F29">
        <v>0.5</v>
      </c>
      <c r="O29" t="s">
        <v>116</v>
      </c>
    </row>
    <row r="30" spans="4:16" x14ac:dyDescent="0.25">
      <c r="D30" t="s">
        <v>26</v>
      </c>
      <c r="E30" t="s">
        <v>25</v>
      </c>
      <c r="F30">
        <v>0.27</v>
      </c>
    </row>
    <row r="31" spans="4:16" x14ac:dyDescent="0.25">
      <c r="D31" t="s">
        <v>27</v>
      </c>
      <c r="E31" t="s">
        <v>28</v>
      </c>
      <c r="F31">
        <v>0.14000000000000001</v>
      </c>
    </row>
    <row r="32" spans="4:16" x14ac:dyDescent="0.25">
      <c r="D32" s="1" t="s">
        <v>32</v>
      </c>
      <c r="E32" t="s">
        <v>25</v>
      </c>
      <c r="F32">
        <v>6.96</v>
      </c>
      <c r="J32" t="s">
        <v>117</v>
      </c>
    </row>
    <row r="33" spans="3:10" x14ac:dyDescent="0.25">
      <c r="C33" t="s">
        <v>34</v>
      </c>
      <c r="D33" s="1" t="s">
        <v>33</v>
      </c>
      <c r="E33" t="s">
        <v>25</v>
      </c>
      <c r="F33">
        <v>6.96</v>
      </c>
    </row>
    <row r="34" spans="3:10" x14ac:dyDescent="0.25">
      <c r="D34" t="s">
        <v>35</v>
      </c>
      <c r="E34" t="s">
        <v>25</v>
      </c>
      <c r="J34" t="s">
        <v>118</v>
      </c>
    </row>
    <row r="35" spans="3:10" x14ac:dyDescent="0.25">
      <c r="D35" t="s">
        <v>36</v>
      </c>
      <c r="E35" t="s">
        <v>25</v>
      </c>
      <c r="J35" t="s">
        <v>119</v>
      </c>
    </row>
    <row r="36" spans="3:10" x14ac:dyDescent="0.25">
      <c r="J36" t="s">
        <v>120</v>
      </c>
    </row>
    <row r="37" spans="3:10" x14ac:dyDescent="0.25">
      <c r="J37" t="s">
        <v>121</v>
      </c>
    </row>
    <row r="39" spans="3:10" x14ac:dyDescent="0.25">
      <c r="J39" t="s">
        <v>122</v>
      </c>
    </row>
    <row r="40" spans="3:10" x14ac:dyDescent="0.25">
      <c r="J40" t="s">
        <v>123</v>
      </c>
    </row>
    <row r="51" spans="4:14" x14ac:dyDescent="0.25">
      <c r="J51" t="s">
        <v>124</v>
      </c>
      <c r="N51" t="s">
        <v>125</v>
      </c>
    </row>
    <row r="53" spans="4:14" x14ac:dyDescent="0.25">
      <c r="I53" t="s">
        <v>126</v>
      </c>
      <c r="J53">
        <f>2^0.5*230-5</f>
        <v>320.26911934581187</v>
      </c>
    </row>
    <row r="54" spans="4:14" x14ac:dyDescent="0.25">
      <c r="J54" t="s">
        <v>128</v>
      </c>
      <c r="K54" t="s">
        <v>130</v>
      </c>
    </row>
    <row r="55" spans="4:14" x14ac:dyDescent="0.25">
      <c r="J55" s="2">
        <f>0.000001</f>
        <v>9.9999999999999995E-7</v>
      </c>
      <c r="K55">
        <v>100</v>
      </c>
    </row>
    <row r="56" spans="4:14" x14ac:dyDescent="0.25">
      <c r="J56" t="s">
        <v>129</v>
      </c>
    </row>
    <row r="57" spans="4:14" x14ac:dyDescent="0.25">
      <c r="J57" s="3">
        <f>(2*3.14*J55*50)^-1</f>
        <v>3184.7133757961783</v>
      </c>
    </row>
    <row r="58" spans="4:14" x14ac:dyDescent="0.25">
      <c r="I58" t="s">
        <v>127</v>
      </c>
      <c r="J58" s="2">
        <f>2*(J57+K55)</f>
        <v>6569.4267515923566</v>
      </c>
    </row>
    <row r="59" spans="4:14" x14ac:dyDescent="0.25">
      <c r="I59" t="s">
        <v>131</v>
      </c>
      <c r="J59" s="3">
        <f>J53/J58*1000</f>
        <v>48.751456018317306</v>
      </c>
      <c r="K59" t="s">
        <v>2</v>
      </c>
      <c r="L59" t="s">
        <v>132</v>
      </c>
    </row>
    <row r="61" spans="4:14" x14ac:dyDescent="0.25">
      <c r="D61" t="s">
        <v>142</v>
      </c>
      <c r="J61" s="4">
        <f>(J59/1000)^2*K55</f>
        <v>0.23767044639059265</v>
      </c>
      <c r="K61" t="s">
        <v>134</v>
      </c>
    </row>
    <row r="62" spans="4:14" x14ac:dyDescent="0.25">
      <c r="D62" t="s">
        <v>143</v>
      </c>
      <c r="K62" t="s">
        <v>133</v>
      </c>
    </row>
    <row r="63" spans="4:14" x14ac:dyDescent="0.25">
      <c r="D63" t="s">
        <v>144</v>
      </c>
    </row>
    <row r="64" spans="4:14" x14ac:dyDescent="0.25">
      <c r="D64" t="s">
        <v>145</v>
      </c>
      <c r="J64" s="4">
        <f>J59/1000*5.1</f>
        <v>0.24863242569341823</v>
      </c>
      <c r="K64" t="s">
        <v>135</v>
      </c>
    </row>
    <row r="66" spans="4:10" x14ac:dyDescent="0.25">
      <c r="J66" t="s">
        <v>136</v>
      </c>
    </row>
    <row r="67" spans="4:10" x14ac:dyDescent="0.25">
      <c r="D67" t="s">
        <v>146</v>
      </c>
      <c r="J67" t="s">
        <v>137</v>
      </c>
    </row>
    <row r="68" spans="4:10" x14ac:dyDescent="0.25">
      <c r="D68" t="s">
        <v>147</v>
      </c>
    </row>
    <row r="69" spans="4:10" x14ac:dyDescent="0.25">
      <c r="J69" t="s">
        <v>138</v>
      </c>
    </row>
    <row r="70" spans="4:10" x14ac:dyDescent="0.25">
      <c r="D70" t="s">
        <v>148</v>
      </c>
      <c r="J70" t="s">
        <v>139</v>
      </c>
    </row>
    <row r="71" spans="4:10" x14ac:dyDescent="0.25">
      <c r="D71" t="s">
        <v>149</v>
      </c>
    </row>
    <row r="72" spans="4:10" x14ac:dyDescent="0.25">
      <c r="J72" t="s">
        <v>140</v>
      </c>
    </row>
    <row r="73" spans="4:10" x14ac:dyDescent="0.25">
      <c r="D73" t="s">
        <v>150</v>
      </c>
      <c r="J73" t="s">
        <v>141</v>
      </c>
    </row>
    <row r="75" spans="4:10" x14ac:dyDescent="0.25">
      <c r="D75" t="s">
        <v>151</v>
      </c>
    </row>
    <row r="76" spans="4:10" x14ac:dyDescent="0.25">
      <c r="D76" t="s">
        <v>152</v>
      </c>
    </row>
    <row r="77" spans="4:10" x14ac:dyDescent="0.25">
      <c r="D77" t="s">
        <v>153</v>
      </c>
    </row>
    <row r="78" spans="4:10" x14ac:dyDescent="0.25">
      <c r="D78" t="s">
        <v>154</v>
      </c>
    </row>
    <row r="79" spans="4:10" x14ac:dyDescent="0.25">
      <c r="D79" t="s">
        <v>155</v>
      </c>
    </row>
    <row r="81" spans="3:7" x14ac:dyDescent="0.25">
      <c r="D81" t="s">
        <v>156</v>
      </c>
    </row>
    <row r="84" spans="3:7" x14ac:dyDescent="0.25">
      <c r="D84" t="s">
        <v>157</v>
      </c>
    </row>
    <row r="85" spans="3:7" x14ac:dyDescent="0.25">
      <c r="D85" t="s">
        <v>158</v>
      </c>
    </row>
    <row r="89" spans="3:7" x14ac:dyDescent="0.25">
      <c r="D89" t="s">
        <v>159</v>
      </c>
      <c r="E89" t="s">
        <v>161</v>
      </c>
    </row>
    <row r="90" spans="3:7" x14ac:dyDescent="0.25">
      <c r="D90" t="s">
        <v>160</v>
      </c>
      <c r="E90">
        <v>0.25</v>
      </c>
      <c r="G90" t="s">
        <v>162</v>
      </c>
    </row>
    <row r="91" spans="3:7" x14ac:dyDescent="0.25">
      <c r="C91" t="s">
        <v>176</v>
      </c>
      <c r="D91" t="s">
        <v>163</v>
      </c>
      <c r="E91">
        <v>0.7</v>
      </c>
      <c r="G91" t="s">
        <v>164</v>
      </c>
    </row>
    <row r="92" spans="3:7" x14ac:dyDescent="0.25">
      <c r="D92" t="s">
        <v>166</v>
      </c>
      <c r="E92">
        <v>0.15</v>
      </c>
      <c r="F92" t="s">
        <v>167</v>
      </c>
      <c r="G92" t="s">
        <v>168</v>
      </c>
    </row>
    <row r="93" spans="3:7" x14ac:dyDescent="0.25">
      <c r="D93" t="s">
        <v>165</v>
      </c>
      <c r="E93">
        <f>230/1000000*1000</f>
        <v>0.23</v>
      </c>
      <c r="F93" t="s">
        <v>2</v>
      </c>
    </row>
    <row r="94" spans="3:7" x14ac:dyDescent="0.25">
      <c r="D94" t="s">
        <v>169</v>
      </c>
    </row>
    <row r="95" spans="3:7" x14ac:dyDescent="0.25">
      <c r="D95" t="s">
        <v>170</v>
      </c>
      <c r="E95">
        <v>0.4</v>
      </c>
      <c r="G95" t="s">
        <v>171</v>
      </c>
    </row>
    <row r="96" spans="3:7" x14ac:dyDescent="0.25">
      <c r="D96" s="1" t="s">
        <v>172</v>
      </c>
      <c r="E96">
        <v>0.27</v>
      </c>
      <c r="G96" t="s">
        <v>173</v>
      </c>
    </row>
    <row r="97" spans="4:7" x14ac:dyDescent="0.25">
      <c r="D97" t="s">
        <v>174</v>
      </c>
      <c r="E97">
        <v>3.3</v>
      </c>
      <c r="G97" t="s">
        <v>175</v>
      </c>
    </row>
    <row r="101" spans="4:7" x14ac:dyDescent="0.25">
      <c r="D101" t="s">
        <v>177</v>
      </c>
    </row>
    <row r="102" spans="4:7" x14ac:dyDescent="0.25">
      <c r="D102" t="s">
        <v>178</v>
      </c>
    </row>
    <row r="103" spans="4:7" x14ac:dyDescent="0.25">
      <c r="D103" t="s">
        <v>179</v>
      </c>
    </row>
    <row r="104" spans="4:7" x14ac:dyDescent="0.25">
      <c r="D104" t="s">
        <v>180</v>
      </c>
    </row>
    <row r="105" spans="4:7" x14ac:dyDescent="0.25">
      <c r="D105" s="5" t="s">
        <v>181</v>
      </c>
    </row>
    <row r="106" spans="4:7" x14ac:dyDescent="0.25">
      <c r="D106" t="s">
        <v>182</v>
      </c>
    </row>
    <row r="108" spans="4:7" x14ac:dyDescent="0.25">
      <c r="D108" t="s">
        <v>183</v>
      </c>
    </row>
    <row r="109" spans="4:7" x14ac:dyDescent="0.25">
      <c r="D109" t="s">
        <v>184</v>
      </c>
    </row>
    <row r="110" spans="4:7" x14ac:dyDescent="0.25">
      <c r="D110" t="s">
        <v>185</v>
      </c>
    </row>
    <row r="111" spans="4:7" x14ac:dyDescent="0.25">
      <c r="D111" t="s">
        <v>186</v>
      </c>
    </row>
    <row r="112" spans="4:7" x14ac:dyDescent="0.25">
      <c r="D112" t="s">
        <v>187</v>
      </c>
    </row>
    <row r="114" spans="4:4" x14ac:dyDescent="0.25">
      <c r="D114" t="s">
        <v>188</v>
      </c>
    </row>
  </sheetData>
  <hyperlinks>
    <hyperlink ref="D105" r:id="rId1" display="https://www.ametherm.com/inrush-current/ptc-thermistors-for-inrush-current-limiting" xr:uid="{91381DD9-9308-44B1-A9DE-15E20819492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EB93-B0CD-42F4-94D3-B75888CEEA2C}">
  <dimension ref="B3:L39"/>
  <sheetViews>
    <sheetView workbookViewId="0">
      <selection activeCell="K9" sqref="K9:L13"/>
    </sheetView>
  </sheetViews>
  <sheetFormatPr defaultRowHeight="15" x14ac:dyDescent="0.25"/>
  <sheetData>
    <row r="3" spans="2:12" x14ac:dyDescent="0.25">
      <c r="B3" t="s">
        <v>37</v>
      </c>
    </row>
    <row r="6" spans="2:12" x14ac:dyDescent="0.25">
      <c r="B6" t="s">
        <v>38</v>
      </c>
    </row>
    <row r="9" spans="2:12" x14ac:dyDescent="0.25">
      <c r="K9" t="s">
        <v>41</v>
      </c>
      <c r="L9" t="s">
        <v>42</v>
      </c>
    </row>
    <row r="10" spans="2:12" x14ac:dyDescent="0.25">
      <c r="K10" t="s">
        <v>43</v>
      </c>
      <c r="L10" t="s">
        <v>42</v>
      </c>
    </row>
    <row r="12" spans="2:12" x14ac:dyDescent="0.25">
      <c r="K12" t="s">
        <v>44</v>
      </c>
      <c r="L12" t="s">
        <v>45</v>
      </c>
    </row>
    <row r="13" spans="2:12" x14ac:dyDescent="0.25">
      <c r="K13" t="s">
        <v>46</v>
      </c>
      <c r="L13" t="s">
        <v>47</v>
      </c>
    </row>
    <row r="15" spans="2:12" x14ac:dyDescent="0.25">
      <c r="K15" t="s">
        <v>48</v>
      </c>
    </row>
    <row r="16" spans="2:12" x14ac:dyDescent="0.25">
      <c r="K16" t="s">
        <v>49</v>
      </c>
    </row>
    <row r="18" spans="2:12" x14ac:dyDescent="0.25">
      <c r="K18" t="s">
        <v>50</v>
      </c>
    </row>
    <row r="20" spans="2:12" x14ac:dyDescent="0.25">
      <c r="B20" t="s">
        <v>39</v>
      </c>
      <c r="K20" t="s">
        <v>43</v>
      </c>
      <c r="L20" t="s">
        <v>52</v>
      </c>
    </row>
    <row r="21" spans="2:12" x14ac:dyDescent="0.25">
      <c r="B21" t="s">
        <v>40</v>
      </c>
      <c r="K21" t="s">
        <v>46</v>
      </c>
      <c r="L21" t="s">
        <v>53</v>
      </c>
    </row>
    <row r="22" spans="2:12" x14ac:dyDescent="0.25">
      <c r="K22" t="s">
        <v>41</v>
      </c>
      <c r="L22" t="s">
        <v>54</v>
      </c>
    </row>
    <row r="23" spans="2:12" x14ac:dyDescent="0.25">
      <c r="K23" t="s">
        <v>44</v>
      </c>
      <c r="L23" t="s">
        <v>51</v>
      </c>
    </row>
    <row r="25" spans="2:12" x14ac:dyDescent="0.25">
      <c r="K25" t="s">
        <v>55</v>
      </c>
    </row>
    <row r="26" spans="2:12" x14ac:dyDescent="0.25">
      <c r="K26" t="s">
        <v>56</v>
      </c>
    </row>
    <row r="27" spans="2:12" x14ac:dyDescent="0.25">
      <c r="K27" t="s">
        <v>57</v>
      </c>
    </row>
    <row r="28" spans="2:12" x14ac:dyDescent="0.25">
      <c r="K28" t="s">
        <v>58</v>
      </c>
    </row>
    <row r="30" spans="2:12" x14ac:dyDescent="0.25">
      <c r="K30" t="s">
        <v>59</v>
      </c>
    </row>
    <row r="31" spans="2:12" x14ac:dyDescent="0.25">
      <c r="K31" t="s">
        <v>60</v>
      </c>
    </row>
    <row r="34" spans="11:11" x14ac:dyDescent="0.25">
      <c r="K34" t="s">
        <v>61</v>
      </c>
    </row>
    <row r="36" spans="11:11" x14ac:dyDescent="0.25">
      <c r="K36" t="s">
        <v>62</v>
      </c>
    </row>
    <row r="37" spans="11:11" x14ac:dyDescent="0.25">
      <c r="K37" t="s">
        <v>63</v>
      </c>
    </row>
    <row r="39" spans="11:11" x14ac:dyDescent="0.25">
      <c r="K39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6938-8546-4688-94AA-2EEE775043CF}">
  <dimension ref="B2:N90"/>
  <sheetViews>
    <sheetView topLeftCell="A67" workbookViewId="0">
      <selection activeCell="C90" sqref="C90"/>
    </sheetView>
  </sheetViews>
  <sheetFormatPr defaultRowHeight="15" x14ac:dyDescent="0.25"/>
  <cols>
    <col min="3" max="3" width="11.5703125" bestFit="1" customWidth="1"/>
    <col min="7" max="7" width="11" bestFit="1" customWidth="1"/>
    <col min="8" max="8" width="13.28515625" bestFit="1" customWidth="1"/>
    <col min="14" max="14" width="12" bestFit="1" customWidth="1"/>
  </cols>
  <sheetData>
    <row r="2" spans="2:14" x14ac:dyDescent="0.25">
      <c r="B2" t="s">
        <v>190</v>
      </c>
    </row>
    <row r="3" spans="2:14" x14ac:dyDescent="0.25">
      <c r="B3" t="s">
        <v>189</v>
      </c>
    </row>
    <row r="7" spans="2:14" x14ac:dyDescent="0.25">
      <c r="M7" t="s">
        <v>191</v>
      </c>
    </row>
    <row r="9" spans="2:14" x14ac:dyDescent="0.25">
      <c r="M9" t="s">
        <v>192</v>
      </c>
    </row>
    <row r="11" spans="2:14" x14ac:dyDescent="0.25">
      <c r="M11" t="s">
        <v>193</v>
      </c>
    </row>
    <row r="14" spans="2:14" x14ac:dyDescent="0.25">
      <c r="M14" t="s">
        <v>41</v>
      </c>
      <c r="N14" t="s">
        <v>42</v>
      </c>
    </row>
    <row r="15" spans="2:14" x14ac:dyDescent="0.25">
      <c r="M15" t="s">
        <v>43</v>
      </c>
      <c r="N15" t="s">
        <v>42</v>
      </c>
    </row>
    <row r="16" spans="2:14" x14ac:dyDescent="0.25">
      <c r="M16" t="s">
        <v>44</v>
      </c>
      <c r="N16" t="s">
        <v>45</v>
      </c>
    </row>
    <row r="17" spans="13:14" x14ac:dyDescent="0.25">
      <c r="M17" t="s">
        <v>46</v>
      </c>
      <c r="N17" t="s">
        <v>47</v>
      </c>
    </row>
    <row r="19" spans="13:14" x14ac:dyDescent="0.25">
      <c r="M19" t="s">
        <v>194</v>
      </c>
    </row>
    <row r="20" spans="13:14" x14ac:dyDescent="0.25">
      <c r="M20" t="s">
        <v>195</v>
      </c>
    </row>
    <row r="22" spans="13:14" x14ac:dyDescent="0.25">
      <c r="M22" t="s">
        <v>196</v>
      </c>
    </row>
    <row r="24" spans="13:14" x14ac:dyDescent="0.25">
      <c r="M24" t="s">
        <v>197</v>
      </c>
    </row>
    <row r="25" spans="13:14" x14ac:dyDescent="0.25">
      <c r="M25" t="s">
        <v>198</v>
      </c>
    </row>
    <row r="27" spans="13:14" x14ac:dyDescent="0.25">
      <c r="M27" t="s">
        <v>199</v>
      </c>
    </row>
    <row r="28" spans="13:14" x14ac:dyDescent="0.25">
      <c r="M28" t="s">
        <v>200</v>
      </c>
    </row>
    <row r="29" spans="13:14" x14ac:dyDescent="0.25">
      <c r="M29" t="s">
        <v>204</v>
      </c>
    </row>
    <row r="32" spans="13:14" x14ac:dyDescent="0.25">
      <c r="M32" t="s">
        <v>201</v>
      </c>
    </row>
    <row r="33" spans="3:14" x14ac:dyDescent="0.25">
      <c r="M33" t="s">
        <v>202</v>
      </c>
    </row>
    <row r="34" spans="3:14" x14ac:dyDescent="0.25">
      <c r="M34" t="s">
        <v>203</v>
      </c>
    </row>
    <row r="37" spans="3:14" x14ac:dyDescent="0.25">
      <c r="C37" t="s">
        <v>205</v>
      </c>
    </row>
    <row r="38" spans="3:14" x14ac:dyDescent="0.25">
      <c r="C38" t="s">
        <v>206</v>
      </c>
    </row>
    <row r="39" spans="3:14" x14ac:dyDescent="0.25">
      <c r="C39" t="s">
        <v>207</v>
      </c>
    </row>
    <row r="41" spans="3:14" x14ac:dyDescent="0.25">
      <c r="D41" s="6" t="s">
        <v>209</v>
      </c>
      <c r="E41" s="6" t="s">
        <v>21</v>
      </c>
      <c r="N41" t="s">
        <v>217</v>
      </c>
    </row>
    <row r="42" spans="3:14" x14ac:dyDescent="0.25">
      <c r="C42" t="s">
        <v>208</v>
      </c>
      <c r="D42" s="6">
        <v>40</v>
      </c>
      <c r="E42" s="6">
        <v>30</v>
      </c>
    </row>
    <row r="43" spans="3:14" x14ac:dyDescent="0.25">
      <c r="C43" t="s">
        <v>210</v>
      </c>
      <c r="D43" s="6" t="s">
        <v>211</v>
      </c>
      <c r="E43" s="6" t="s">
        <v>213</v>
      </c>
      <c r="G43" t="s">
        <v>216</v>
      </c>
    </row>
    <row r="44" spans="3:14" x14ac:dyDescent="0.25">
      <c r="C44" t="s">
        <v>212</v>
      </c>
      <c r="D44" s="6">
        <v>400</v>
      </c>
      <c r="E44" s="6" t="s">
        <v>215</v>
      </c>
    </row>
    <row r="45" spans="3:14" x14ac:dyDescent="0.25">
      <c r="C45" t="s">
        <v>214</v>
      </c>
      <c r="D45" s="6" t="s">
        <v>215</v>
      </c>
      <c r="E45" s="6">
        <v>50</v>
      </c>
    </row>
    <row r="46" spans="3:14" x14ac:dyDescent="0.25">
      <c r="C46" t="s">
        <v>220</v>
      </c>
      <c r="D46" s="6" t="s">
        <v>221</v>
      </c>
      <c r="E46" s="6" t="s">
        <v>222</v>
      </c>
    </row>
    <row r="48" spans="3:14" x14ac:dyDescent="0.25">
      <c r="C48" t="s">
        <v>218</v>
      </c>
    </row>
    <row r="49" spans="3:14" x14ac:dyDescent="0.25">
      <c r="C49" t="s">
        <v>219</v>
      </c>
      <c r="M49">
        <f>143000</f>
        <v>143000</v>
      </c>
      <c r="N49">
        <f>1/M49</f>
        <v>6.9930069930069932E-6</v>
      </c>
    </row>
    <row r="50" spans="3:14" x14ac:dyDescent="0.25">
      <c r="C50" s="7">
        <f>1/0.00001</f>
        <v>99999.999999999985</v>
      </c>
    </row>
    <row r="54" spans="3:14" x14ac:dyDescent="0.25">
      <c r="C54" t="s">
        <v>223</v>
      </c>
      <c r="D54" t="s">
        <v>224</v>
      </c>
    </row>
    <row r="55" spans="3:14" x14ac:dyDescent="0.25">
      <c r="D55" t="s">
        <v>225</v>
      </c>
    </row>
    <row r="57" spans="3:14" x14ac:dyDescent="0.25">
      <c r="C57" t="s">
        <v>226</v>
      </c>
    </row>
    <row r="58" spans="3:14" x14ac:dyDescent="0.25">
      <c r="C58" t="s">
        <v>227</v>
      </c>
    </row>
    <row r="60" spans="3:14" x14ac:dyDescent="0.25">
      <c r="C60" t="s">
        <v>228</v>
      </c>
    </row>
    <row r="61" spans="3:14" x14ac:dyDescent="0.25">
      <c r="C61" t="s">
        <v>229</v>
      </c>
    </row>
    <row r="63" spans="3:14" x14ac:dyDescent="0.25">
      <c r="I63" t="s">
        <v>230</v>
      </c>
    </row>
    <row r="64" spans="3:14" x14ac:dyDescent="0.25">
      <c r="I64" t="s">
        <v>231</v>
      </c>
      <c r="K64" t="s">
        <v>234</v>
      </c>
    </row>
    <row r="65" spans="3:11" x14ac:dyDescent="0.25">
      <c r="I65" t="s">
        <v>232</v>
      </c>
      <c r="K65" t="s">
        <v>233</v>
      </c>
    </row>
    <row r="75" spans="3:11" x14ac:dyDescent="0.25">
      <c r="C75">
        <f>13*4*(8000000)^-1</f>
        <v>6.4999999999999996E-6</v>
      </c>
      <c r="E75" t="s">
        <v>235</v>
      </c>
      <c r="F75" t="s">
        <v>236</v>
      </c>
      <c r="G75" t="s">
        <v>237</v>
      </c>
      <c r="H75" t="s">
        <v>238</v>
      </c>
      <c r="J75" t="s">
        <v>239</v>
      </c>
    </row>
    <row r="76" spans="3:11" x14ac:dyDescent="0.25">
      <c r="C76">
        <f>1/C75</f>
        <v>153846.15384615384</v>
      </c>
      <c r="E76">
        <v>9</v>
      </c>
      <c r="F76">
        <v>1</v>
      </c>
      <c r="G76">
        <f>F76*(1+E76)*4*(8000000)^-1</f>
        <v>4.9999999999999996E-6</v>
      </c>
      <c r="H76" s="7">
        <f>1/G76</f>
        <v>200000.00000000003</v>
      </c>
    </row>
    <row r="77" spans="3:11" x14ac:dyDescent="0.25">
      <c r="E77">
        <v>15</v>
      </c>
      <c r="F77">
        <v>1</v>
      </c>
      <c r="G77">
        <f>F77*(1+E77)*4*(8000000)^-1</f>
        <v>7.9999999999999996E-6</v>
      </c>
      <c r="H77" s="7">
        <f>1/G77</f>
        <v>125000</v>
      </c>
      <c r="I77" s="4">
        <f>H77/120000</f>
        <v>1.0416666666666667</v>
      </c>
    </row>
    <row r="78" spans="3:11" x14ac:dyDescent="0.25">
      <c r="E78">
        <v>16</v>
      </c>
      <c r="F78">
        <v>1</v>
      </c>
      <c r="G78">
        <f>F78*(1+E78)*4*(8000000)^-1</f>
        <v>8.4999999999999999E-6</v>
      </c>
      <c r="H78" s="7">
        <f>1/G78</f>
        <v>117647.05882352941</v>
      </c>
      <c r="I78" s="4">
        <f>H78/120000</f>
        <v>0.98039215686274506</v>
      </c>
      <c r="K78" t="s">
        <v>240</v>
      </c>
    </row>
    <row r="80" spans="3:11" x14ac:dyDescent="0.25">
      <c r="E80" t="s">
        <v>243</v>
      </c>
    </row>
    <row r="81" spans="3:11" x14ac:dyDescent="0.25">
      <c r="E81" t="s">
        <v>244</v>
      </c>
      <c r="K81" t="s">
        <v>245</v>
      </c>
    </row>
    <row r="83" spans="3:11" x14ac:dyDescent="0.25">
      <c r="C83" t="s">
        <v>241</v>
      </c>
    </row>
    <row r="84" spans="3:11" x14ac:dyDescent="0.25">
      <c r="C84" t="s">
        <v>242</v>
      </c>
    </row>
    <row r="86" spans="3:11" x14ac:dyDescent="0.25">
      <c r="E86" t="s">
        <v>246</v>
      </c>
    </row>
    <row r="87" spans="3:11" x14ac:dyDescent="0.25">
      <c r="E87" t="s">
        <v>247</v>
      </c>
    </row>
    <row r="88" spans="3:11" x14ac:dyDescent="0.25">
      <c r="E88" t="s">
        <v>248</v>
      </c>
    </row>
    <row r="90" spans="3:11" x14ac:dyDescent="0.25">
      <c r="C90" t="s">
        <v>249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0CCB-4DAC-40A6-BFF2-6BCC3201263E}">
  <dimension ref="B24:B25"/>
  <sheetViews>
    <sheetView workbookViewId="0">
      <selection activeCell="J23" sqref="J23"/>
    </sheetView>
  </sheetViews>
  <sheetFormatPr defaultRowHeight="15" x14ac:dyDescent="0.25"/>
  <sheetData>
    <row r="24" spans="2:2" x14ac:dyDescent="0.25">
      <c r="B24" t="s">
        <v>65</v>
      </c>
    </row>
    <row r="25" spans="2:2" x14ac:dyDescent="0.25">
      <c r="B25" t="s">
        <v>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84E3-FBCC-441C-85DC-54D31EAAD8E9}">
  <dimension ref="B2:F15"/>
  <sheetViews>
    <sheetView workbookViewId="0">
      <selection activeCell="G22" sqref="G22"/>
    </sheetView>
  </sheetViews>
  <sheetFormatPr defaultRowHeight="15" x14ac:dyDescent="0.25"/>
  <sheetData>
    <row r="2" spans="2:6" x14ac:dyDescent="0.25">
      <c r="B2" t="s">
        <v>67</v>
      </c>
    </row>
    <row r="4" spans="2:6" x14ac:dyDescent="0.25">
      <c r="B4" t="s">
        <v>92</v>
      </c>
    </row>
    <row r="6" spans="2:6" x14ac:dyDescent="0.25">
      <c r="B6" t="s">
        <v>68</v>
      </c>
    </row>
    <row r="7" spans="2:6" x14ac:dyDescent="0.25">
      <c r="B7" t="s">
        <v>69</v>
      </c>
      <c r="F7" t="s">
        <v>83</v>
      </c>
    </row>
    <row r="8" spans="2:6" x14ac:dyDescent="0.25">
      <c r="B8" t="s">
        <v>70</v>
      </c>
    </row>
    <row r="10" spans="2:6" x14ac:dyDescent="0.25">
      <c r="B10" t="s">
        <v>82</v>
      </c>
    </row>
    <row r="12" spans="2:6" x14ac:dyDescent="0.25">
      <c r="B12" t="s">
        <v>84</v>
      </c>
    </row>
    <row r="13" spans="2:6" x14ac:dyDescent="0.25">
      <c r="B13" t="s">
        <v>85</v>
      </c>
    </row>
    <row r="15" spans="2:6" x14ac:dyDescent="0.25">
      <c r="B15" t="s">
        <v>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AC0EC-3403-4E29-9DB8-B17E60DC803D}">
  <dimension ref="B2:K58"/>
  <sheetViews>
    <sheetView topLeftCell="A58" workbookViewId="0">
      <selection activeCell="B73" sqref="B73"/>
    </sheetView>
  </sheetViews>
  <sheetFormatPr defaultRowHeight="15" x14ac:dyDescent="0.25"/>
  <sheetData>
    <row r="2" spans="2:5" x14ac:dyDescent="0.25">
      <c r="B2" t="s">
        <v>71</v>
      </c>
    </row>
    <row r="3" spans="2:5" x14ac:dyDescent="0.25">
      <c r="B3" t="s">
        <v>72</v>
      </c>
    </row>
    <row r="4" spans="2:5" x14ac:dyDescent="0.25">
      <c r="B4" t="s">
        <v>73</v>
      </c>
    </row>
    <row r="5" spans="2:5" x14ac:dyDescent="0.25">
      <c r="B5" t="s">
        <v>74</v>
      </c>
    </row>
    <row r="7" spans="2:5" x14ac:dyDescent="0.25">
      <c r="B7" t="s">
        <v>75</v>
      </c>
      <c r="E7" t="s">
        <v>77</v>
      </c>
    </row>
    <row r="8" spans="2:5" x14ac:dyDescent="0.25">
      <c r="B8" t="s">
        <v>76</v>
      </c>
    </row>
    <row r="10" spans="2:5" x14ac:dyDescent="0.25">
      <c r="B10" t="s">
        <v>78</v>
      </c>
    </row>
    <row r="12" spans="2:5" x14ac:dyDescent="0.25">
      <c r="B12" t="s">
        <v>79</v>
      </c>
    </row>
    <row r="14" spans="2:5" x14ac:dyDescent="0.25">
      <c r="B14" t="s">
        <v>80</v>
      </c>
    </row>
    <row r="15" spans="2:5" x14ac:dyDescent="0.25">
      <c r="B15" t="s">
        <v>81</v>
      </c>
    </row>
    <row r="18" spans="2:11" x14ac:dyDescent="0.25">
      <c r="B18" t="s">
        <v>87</v>
      </c>
    </row>
    <row r="20" spans="2:11" x14ac:dyDescent="0.25">
      <c r="B20" t="s">
        <v>88</v>
      </c>
    </row>
    <row r="21" spans="2:11" x14ac:dyDescent="0.25">
      <c r="C21" t="s">
        <v>89</v>
      </c>
    </row>
    <row r="22" spans="2:11" x14ac:dyDescent="0.25">
      <c r="C22" t="s">
        <v>90</v>
      </c>
    </row>
    <row r="23" spans="2:11" x14ac:dyDescent="0.25">
      <c r="C23" t="s">
        <v>91</v>
      </c>
    </row>
    <row r="27" spans="2:11" x14ac:dyDescent="0.25">
      <c r="J27" t="s">
        <v>93</v>
      </c>
    </row>
    <row r="29" spans="2:11" x14ac:dyDescent="0.25">
      <c r="J29" t="s">
        <v>94</v>
      </c>
      <c r="K29" t="s">
        <v>101</v>
      </c>
    </row>
    <row r="30" spans="2:11" x14ac:dyDescent="0.25">
      <c r="J30" t="s">
        <v>95</v>
      </c>
      <c r="K30" t="s">
        <v>100</v>
      </c>
    </row>
    <row r="31" spans="2:11" x14ac:dyDescent="0.25">
      <c r="J31" t="s">
        <v>96</v>
      </c>
      <c r="K31" t="s">
        <v>99</v>
      </c>
    </row>
    <row r="32" spans="2:11" x14ac:dyDescent="0.25">
      <c r="J32" t="s">
        <v>97</v>
      </c>
      <c r="K32" t="s">
        <v>98</v>
      </c>
    </row>
    <row r="53" spans="2:2" x14ac:dyDescent="0.25">
      <c r="B53" t="s">
        <v>102</v>
      </c>
    </row>
    <row r="54" spans="2:2" x14ac:dyDescent="0.25">
      <c r="B54" t="s">
        <v>103</v>
      </c>
    </row>
    <row r="58" spans="2:2" x14ac:dyDescent="0.25">
      <c r="B58" t="s">
        <v>104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865E-2EC2-4423-8474-040C8D623CCD}">
  <dimension ref="B2:H88"/>
  <sheetViews>
    <sheetView topLeftCell="A15" workbookViewId="0">
      <selection activeCell="B31" sqref="B31"/>
    </sheetView>
  </sheetViews>
  <sheetFormatPr defaultRowHeight="15" x14ac:dyDescent="0.25"/>
  <cols>
    <col min="2" max="2" width="12" bestFit="1" customWidth="1"/>
  </cols>
  <sheetData>
    <row r="2" spans="2:6" x14ac:dyDescent="0.25">
      <c r="B2" t="s">
        <v>250</v>
      </c>
    </row>
    <row r="3" spans="2:6" x14ac:dyDescent="0.25">
      <c r="B3" t="s">
        <v>251</v>
      </c>
    </row>
    <row r="4" spans="2:6" x14ac:dyDescent="0.25">
      <c r="B4" t="s">
        <v>252</v>
      </c>
    </row>
    <row r="6" spans="2:6" x14ac:dyDescent="0.25">
      <c r="B6" t="s">
        <v>253</v>
      </c>
    </row>
    <row r="7" spans="2:6" x14ac:dyDescent="0.25">
      <c r="B7" t="s">
        <v>254</v>
      </c>
    </row>
    <row r="8" spans="2:6" x14ac:dyDescent="0.25">
      <c r="B8" t="s">
        <v>256</v>
      </c>
      <c r="F8" t="s">
        <v>260</v>
      </c>
    </row>
    <row r="9" spans="2:6" x14ac:dyDescent="0.25">
      <c r="B9" t="s">
        <v>255</v>
      </c>
      <c r="F9" t="s">
        <v>261</v>
      </c>
    </row>
    <row r="11" spans="2:6" x14ac:dyDescent="0.25">
      <c r="B11" t="s">
        <v>257</v>
      </c>
    </row>
    <row r="12" spans="2:6" x14ac:dyDescent="0.25">
      <c r="B12" t="s">
        <v>258</v>
      </c>
    </row>
    <row r="14" spans="2:6" x14ac:dyDescent="0.25">
      <c r="B14" t="s">
        <v>263</v>
      </c>
    </row>
    <row r="18" spans="2:8" x14ac:dyDescent="0.25">
      <c r="B18" t="s">
        <v>262</v>
      </c>
    </row>
    <row r="19" spans="2:8" x14ac:dyDescent="0.25">
      <c r="B19" t="s">
        <v>259</v>
      </c>
    </row>
    <row r="21" spans="2:8" x14ac:dyDescent="0.25">
      <c r="B21" t="s">
        <v>264</v>
      </c>
      <c r="C21">
        <f>1/50</f>
        <v>0.02</v>
      </c>
      <c r="D21" t="s">
        <v>265</v>
      </c>
      <c r="E21">
        <f>C21*1000000</f>
        <v>20000</v>
      </c>
      <c r="F21" t="s">
        <v>266</v>
      </c>
    </row>
    <row r="22" spans="2:8" x14ac:dyDescent="0.25">
      <c r="B22" t="s">
        <v>267</v>
      </c>
      <c r="E22" s="8">
        <f>200/E21</f>
        <v>0.01</v>
      </c>
      <c r="F22" t="s">
        <v>268</v>
      </c>
    </row>
    <row r="23" spans="2:8" x14ac:dyDescent="0.25">
      <c r="B23" t="s">
        <v>269</v>
      </c>
      <c r="H23">
        <f>240*1.414</f>
        <v>339.35999999999996</v>
      </c>
    </row>
    <row r="24" spans="2:8" x14ac:dyDescent="0.25">
      <c r="B24" t="s">
        <v>270</v>
      </c>
    </row>
    <row r="26" spans="2:8" x14ac:dyDescent="0.25">
      <c r="B26" t="s">
        <v>271</v>
      </c>
    </row>
    <row r="27" spans="2:8" x14ac:dyDescent="0.25">
      <c r="B27" t="s">
        <v>272</v>
      </c>
    </row>
    <row r="28" spans="2:8" x14ac:dyDescent="0.25">
      <c r="B28" t="s">
        <v>273</v>
      </c>
      <c r="E28">
        <f>200/10000</f>
        <v>0.02</v>
      </c>
      <c r="F28" t="s">
        <v>274</v>
      </c>
    </row>
    <row r="29" spans="2:8" x14ac:dyDescent="0.25">
      <c r="E29">
        <f>PI()*E28</f>
        <v>6.2831853071795868E-2</v>
      </c>
      <c r="F29" t="s">
        <v>275</v>
      </c>
      <c r="H29">
        <f>SIN(0)</f>
        <v>0</v>
      </c>
    </row>
    <row r="30" spans="2:8" x14ac:dyDescent="0.25">
      <c r="E30">
        <f>SIN(E29)</f>
        <v>6.2790519529313374E-2</v>
      </c>
      <c r="F30" t="s">
        <v>276</v>
      </c>
    </row>
    <row r="31" spans="2:8" x14ac:dyDescent="0.25">
      <c r="E31">
        <f>H23/2*E30</f>
        <v>10.654295353733891</v>
      </c>
      <c r="F31" t="s">
        <v>277</v>
      </c>
    </row>
    <row r="33" spans="2:3" x14ac:dyDescent="0.25">
      <c r="B33" t="s">
        <v>278</v>
      </c>
    </row>
    <row r="34" spans="2:3" x14ac:dyDescent="0.25">
      <c r="B34" t="s">
        <v>279</v>
      </c>
    </row>
    <row r="35" spans="2:3" x14ac:dyDescent="0.25">
      <c r="B35" t="s">
        <v>280</v>
      </c>
      <c r="C35" t="s">
        <v>281</v>
      </c>
    </row>
    <row r="39" spans="2:3" x14ac:dyDescent="0.25">
      <c r="B39" t="s">
        <v>282</v>
      </c>
    </row>
    <row r="40" spans="2:3" x14ac:dyDescent="0.25">
      <c r="B40" t="s">
        <v>283</v>
      </c>
    </row>
    <row r="41" spans="2:3" x14ac:dyDescent="0.25">
      <c r="B41" t="s">
        <v>284</v>
      </c>
    </row>
    <row r="42" spans="2:3" x14ac:dyDescent="0.25">
      <c r="B42" t="s">
        <v>285</v>
      </c>
    </row>
    <row r="43" spans="2:3" x14ac:dyDescent="0.25">
      <c r="B43" t="s">
        <v>286</v>
      </c>
    </row>
    <row r="45" spans="2:3" x14ac:dyDescent="0.25">
      <c r="B45" t="s">
        <v>287</v>
      </c>
    </row>
    <row r="46" spans="2:3" x14ac:dyDescent="0.25">
      <c r="B46" t="s">
        <v>288</v>
      </c>
    </row>
    <row r="47" spans="2:3" x14ac:dyDescent="0.25">
      <c r="B47" t="s">
        <v>289</v>
      </c>
    </row>
    <row r="48" spans="2:3" x14ac:dyDescent="0.25">
      <c r="B48" t="s">
        <v>290</v>
      </c>
    </row>
    <row r="49" spans="2:3" x14ac:dyDescent="0.25">
      <c r="B49" t="s">
        <v>300</v>
      </c>
    </row>
    <row r="50" spans="2:3" x14ac:dyDescent="0.25">
      <c r="B50" t="s">
        <v>301</v>
      </c>
    </row>
    <row r="54" spans="2:3" x14ac:dyDescent="0.25">
      <c r="B54" t="s">
        <v>291</v>
      </c>
    </row>
    <row r="56" spans="2:3" x14ac:dyDescent="0.25">
      <c r="B56" t="s">
        <v>292</v>
      </c>
    </row>
    <row r="57" spans="2:3" x14ac:dyDescent="0.25">
      <c r="B57" t="s">
        <v>41</v>
      </c>
      <c r="C57" t="s">
        <v>42</v>
      </c>
    </row>
    <row r="58" spans="2:3" x14ac:dyDescent="0.25">
      <c r="B58" t="s">
        <v>43</v>
      </c>
      <c r="C58" t="s">
        <v>42</v>
      </c>
    </row>
    <row r="59" spans="2:3" x14ac:dyDescent="0.25">
      <c r="B59" t="s">
        <v>44</v>
      </c>
      <c r="C59" t="s">
        <v>45</v>
      </c>
    </row>
    <row r="60" spans="2:3" x14ac:dyDescent="0.25">
      <c r="B60" t="s">
        <v>46</v>
      </c>
      <c r="C60" t="s">
        <v>47</v>
      </c>
    </row>
    <row r="62" spans="2:3" x14ac:dyDescent="0.25">
      <c r="B62" t="s">
        <v>293</v>
      </c>
    </row>
    <row r="63" spans="2:3" x14ac:dyDescent="0.25">
      <c r="B63" t="s">
        <v>294</v>
      </c>
    </row>
    <row r="64" spans="2:3" x14ac:dyDescent="0.25">
      <c r="B64" t="s">
        <v>295</v>
      </c>
    </row>
    <row r="66" spans="2:2" x14ac:dyDescent="0.25">
      <c r="B66" t="s">
        <v>296</v>
      </c>
    </row>
    <row r="67" spans="2:2" x14ac:dyDescent="0.25">
      <c r="B67" t="s">
        <v>297</v>
      </c>
    </row>
    <row r="68" spans="2:2" x14ac:dyDescent="0.25">
      <c r="B68" t="s">
        <v>298</v>
      </c>
    </row>
    <row r="71" spans="2:2" x14ac:dyDescent="0.25">
      <c r="B71" t="s">
        <v>299</v>
      </c>
    </row>
    <row r="72" spans="2:2" x14ac:dyDescent="0.25">
      <c r="B72" t="s">
        <v>302</v>
      </c>
    </row>
    <row r="73" spans="2:2" x14ac:dyDescent="0.25">
      <c r="B73" t="s">
        <v>303</v>
      </c>
    </row>
    <row r="74" spans="2:2" x14ac:dyDescent="0.25">
      <c r="B74" t="s">
        <v>304</v>
      </c>
    </row>
    <row r="77" spans="2:2" x14ac:dyDescent="0.25">
      <c r="B77" t="s">
        <v>305</v>
      </c>
    </row>
    <row r="78" spans="2:2" x14ac:dyDescent="0.25">
      <c r="B78" t="s">
        <v>306</v>
      </c>
    </row>
    <row r="79" spans="2:2" x14ac:dyDescent="0.25">
      <c r="B79" t="s">
        <v>307</v>
      </c>
    </row>
    <row r="80" spans="2:2" x14ac:dyDescent="0.25">
      <c r="B80" t="s">
        <v>308</v>
      </c>
    </row>
    <row r="81" spans="2:2" x14ac:dyDescent="0.25">
      <c r="B81" t="s">
        <v>309</v>
      </c>
    </row>
    <row r="82" spans="2:2" x14ac:dyDescent="0.25">
      <c r="B82" t="s">
        <v>310</v>
      </c>
    </row>
    <row r="85" spans="2:2" x14ac:dyDescent="0.25">
      <c r="B85" t="s">
        <v>313</v>
      </c>
    </row>
    <row r="86" spans="2:2" x14ac:dyDescent="0.25">
      <c r="B86" t="s">
        <v>311</v>
      </c>
    </row>
    <row r="87" spans="2:2" x14ac:dyDescent="0.25">
      <c r="B87" t="s">
        <v>312</v>
      </c>
    </row>
    <row r="88" spans="2:2" x14ac:dyDescent="0.25">
      <c r="B88" t="s">
        <v>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192F-E614-4141-9D65-BDF8DE321E8D}">
  <dimension ref="B3:R31"/>
  <sheetViews>
    <sheetView tabSelected="1" topLeftCell="A9" workbookViewId="0">
      <selection activeCell="O16" sqref="O16"/>
    </sheetView>
  </sheetViews>
  <sheetFormatPr defaultRowHeight="15" x14ac:dyDescent="0.25"/>
  <cols>
    <col min="3" max="3" width="12" bestFit="1" customWidth="1"/>
    <col min="17" max="17" width="10.5703125" bestFit="1" customWidth="1"/>
  </cols>
  <sheetData>
    <row r="3" spans="2:18" x14ac:dyDescent="0.25">
      <c r="B3" t="s">
        <v>315</v>
      </c>
    </row>
    <row r="4" spans="2:18" x14ac:dyDescent="0.25">
      <c r="B4" t="s">
        <v>316</v>
      </c>
    </row>
    <row r="6" spans="2:18" x14ac:dyDescent="0.25">
      <c r="D6" t="s">
        <v>319</v>
      </c>
      <c r="E6" t="s">
        <v>321</v>
      </c>
    </row>
    <row r="7" spans="2:18" x14ac:dyDescent="0.25">
      <c r="B7" t="s">
        <v>236</v>
      </c>
      <c r="C7" t="s">
        <v>318</v>
      </c>
      <c r="D7">
        <v>1</v>
      </c>
    </row>
    <row r="8" spans="2:18" x14ac:dyDescent="0.25">
      <c r="B8" t="s">
        <v>317</v>
      </c>
      <c r="D8" t="s">
        <v>320</v>
      </c>
    </row>
    <row r="11" spans="2:18" x14ac:dyDescent="0.25">
      <c r="R11" t="s">
        <v>335</v>
      </c>
    </row>
    <row r="12" spans="2:18" x14ac:dyDescent="0.25">
      <c r="O12" t="s">
        <v>333</v>
      </c>
      <c r="P12" t="s">
        <v>334</v>
      </c>
      <c r="Q12" t="s">
        <v>129</v>
      </c>
    </row>
    <row r="13" spans="2:18" x14ac:dyDescent="0.25">
      <c r="O13" s="2">
        <v>9.9999999999999995E-8</v>
      </c>
      <c r="P13">
        <v>50</v>
      </c>
      <c r="Q13" s="3">
        <f>1/(2*PI()*P13*O13)</f>
        <v>31830.988618379073</v>
      </c>
    </row>
    <row r="14" spans="2:18" x14ac:dyDescent="0.25">
      <c r="O14" s="2">
        <v>9.9999999999999995E-8</v>
      </c>
      <c r="P14" s="2">
        <v>10000</v>
      </c>
      <c r="Q14" s="3">
        <f>1/(2*PI()*P14*O14)</f>
        <v>159.15494309189535</v>
      </c>
    </row>
    <row r="15" spans="2:18" x14ac:dyDescent="0.25">
      <c r="G15" t="s">
        <v>235</v>
      </c>
    </row>
    <row r="16" spans="2:18" x14ac:dyDescent="0.25">
      <c r="B16" t="s">
        <v>322</v>
      </c>
      <c r="C16">
        <f>1/8000000</f>
        <v>1.2499999999999999E-7</v>
      </c>
      <c r="E16">
        <f>E17/C16</f>
        <v>80</v>
      </c>
      <c r="F16">
        <f>E16/4</f>
        <v>20</v>
      </c>
      <c r="G16">
        <f>F16-1</f>
        <v>19</v>
      </c>
      <c r="H16" t="s">
        <v>324</v>
      </c>
    </row>
    <row r="17" spans="2:10" x14ac:dyDescent="0.25">
      <c r="B17" t="s">
        <v>323</v>
      </c>
      <c r="C17">
        <f>10*4*1*C16</f>
        <v>4.9999999999999996E-6</v>
      </c>
      <c r="E17">
        <f>2*C17</f>
        <v>9.9999999999999991E-6</v>
      </c>
    </row>
    <row r="18" spans="2:10" x14ac:dyDescent="0.25">
      <c r="B18" t="s">
        <v>238</v>
      </c>
      <c r="C18">
        <f>1/C17</f>
        <v>200000.00000000003</v>
      </c>
    </row>
    <row r="24" spans="2:10" x14ac:dyDescent="0.25">
      <c r="F24" t="s">
        <v>235</v>
      </c>
      <c r="G24" t="s">
        <v>325</v>
      </c>
      <c r="H24" t="s">
        <v>326</v>
      </c>
    </row>
    <row r="25" spans="2:10" x14ac:dyDescent="0.25">
      <c r="F25">
        <v>19</v>
      </c>
      <c r="G25">
        <v>10</v>
      </c>
      <c r="H25">
        <v>0</v>
      </c>
      <c r="I25">
        <f>G25*4+H25</f>
        <v>40</v>
      </c>
      <c r="J25" t="s">
        <v>327</v>
      </c>
    </row>
    <row r="26" spans="2:10" x14ac:dyDescent="0.25">
      <c r="I26">
        <f>4*(F25+1)</f>
        <v>80</v>
      </c>
      <c r="J26" t="s">
        <v>328</v>
      </c>
    </row>
    <row r="27" spans="2:10" x14ac:dyDescent="0.25">
      <c r="I27">
        <f>I25/I26</f>
        <v>0.5</v>
      </c>
      <c r="J27" t="s">
        <v>329</v>
      </c>
    </row>
    <row r="29" spans="2:10" x14ac:dyDescent="0.25">
      <c r="F29" t="s">
        <v>330</v>
      </c>
    </row>
    <row r="30" spans="2:10" x14ac:dyDescent="0.25">
      <c r="F30" t="s">
        <v>331</v>
      </c>
    </row>
    <row r="31" spans="2:10" x14ac:dyDescent="0.25">
      <c r="F31" t="s">
        <v>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X10</vt:lpstr>
      <vt:lpstr>ESP01</vt:lpstr>
      <vt:lpstr>parts and pcb</vt:lpstr>
      <vt:lpstr>D1 mini</vt:lpstr>
      <vt:lpstr>design</vt:lpstr>
      <vt:lpstr>super simple approach</vt:lpstr>
      <vt:lpstr>x10 protocol</vt:lpstr>
      <vt:lpstr>PIC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Ossowski</dc:creator>
  <cp:lastModifiedBy>Julian Ossowski</cp:lastModifiedBy>
  <dcterms:created xsi:type="dcterms:W3CDTF">2022-05-12T09:30:17Z</dcterms:created>
  <dcterms:modified xsi:type="dcterms:W3CDTF">2022-07-18T04:22:23Z</dcterms:modified>
</cp:coreProperties>
</file>