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Industry-NETs-Paper/data/shared/"/>
    </mc:Choice>
  </mc:AlternateContent>
  <xr:revisionPtr revIDLastSave="0" documentId="13_ncr:1_{B70296B4-6E21-9F42-8DAD-99ED198F10F2}" xr6:coauthVersionLast="46" xr6:coauthVersionMax="46" xr10:uidLastSave="{00000000-0000-0000-0000-000000000000}"/>
  <bookViews>
    <workbookView xWindow="11440" yWindow="2580" windowWidth="21040" windowHeight="17540" xr2:uid="{00000000-000D-0000-FFFF-FFFF00000000}"/>
  </bookViews>
  <sheets>
    <sheet name="Fuels" sheetId="2" r:id="rId1"/>
  </sheets>
  <definedNames>
    <definedName name="fuels" localSheetId="0">Fuels!$A$1:$H$8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2" l="1"/>
  <c r="L50" i="2"/>
  <c r="K50" i="2"/>
  <c r="G50" i="2" l="1"/>
  <c r="F49" i="2" l="1"/>
  <c r="E49" i="2"/>
  <c r="G49" i="2" s="1"/>
  <c r="F48" i="2" l="1"/>
  <c r="G47" i="2"/>
  <c r="F47" i="2"/>
  <c r="F46" i="2"/>
  <c r="G45" i="2"/>
  <c r="F45" i="2"/>
  <c r="G44" i="2"/>
  <c r="G43" i="2"/>
  <c r="F42" i="2"/>
  <c r="G41" i="2"/>
  <c r="G40" i="2"/>
  <c r="F40" i="2"/>
  <c r="G39" i="2"/>
  <c r="F38" i="2"/>
  <c r="F37" i="2"/>
  <c r="F36" i="2"/>
  <c r="F35" i="2"/>
  <c r="F34" i="2"/>
  <c r="F33" i="2"/>
  <c r="F32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3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F15" i="2"/>
  <c r="F14" i="2"/>
  <c r="G13" i="2"/>
  <c r="F13" i="2"/>
  <c r="G12" i="2"/>
  <c r="F12" i="2"/>
  <c r="G11" i="2"/>
  <c r="F11" i="2"/>
  <c r="G10" i="2"/>
  <c r="G9" i="2"/>
  <c r="G8" i="2"/>
  <c r="G7" i="2"/>
  <c r="G6" i="2"/>
  <c r="G5" i="2"/>
  <c r="F4" i="2"/>
  <c r="C48" i="2" l="1"/>
  <c r="E46" i="2"/>
  <c r="G46" i="2" s="1"/>
  <c r="E48" i="2" l="1"/>
  <c r="G48" i="2" s="1"/>
  <c r="D10" i="2"/>
  <c r="F10" i="2" s="1"/>
  <c r="D44" i="2" l="1"/>
  <c r="F44" i="2" s="1"/>
  <c r="D43" i="2"/>
  <c r="F43" i="2" s="1"/>
  <c r="H34" i="2"/>
  <c r="E42" i="2"/>
  <c r="G42" i="2" s="1"/>
  <c r="E35" i="2"/>
  <c r="G35" i="2" s="1"/>
  <c r="D41" i="2"/>
  <c r="F41" i="2" s="1"/>
  <c r="B36" i="2"/>
  <c r="C36" i="2"/>
  <c r="H36" i="2"/>
  <c r="E36" i="2"/>
  <c r="G36" i="2" s="1"/>
  <c r="H38" i="2"/>
  <c r="E33" i="2"/>
  <c r="G33" i="2" s="1"/>
  <c r="E37" i="2"/>
  <c r="G37" i="2" s="1"/>
  <c r="E38" i="2"/>
  <c r="G38" i="2" s="1"/>
  <c r="C38" i="2"/>
  <c r="B38" i="2"/>
  <c r="E34" i="2"/>
  <c r="G34" i="2" s="1"/>
  <c r="C34" i="2"/>
  <c r="B34" i="2"/>
  <c r="C32" i="2"/>
  <c r="B32" i="2"/>
  <c r="C31" i="2"/>
  <c r="B31" i="2"/>
  <c r="I20" i="2"/>
  <c r="I17" i="2"/>
  <c r="D7" i="2"/>
  <c r="F7" i="2" s="1"/>
  <c r="I21" i="2"/>
  <c r="I16" i="2"/>
  <c r="I19" i="2"/>
  <c r="I18" i="2"/>
  <c r="D24" i="2"/>
  <c r="F24" i="2" s="1"/>
  <c r="E23" i="2"/>
  <c r="G23" i="2" s="1"/>
  <c r="I23" i="2"/>
  <c r="E22" i="2"/>
  <c r="G22" i="2" s="1"/>
  <c r="B19" i="2"/>
  <c r="C19" i="2"/>
  <c r="N16" i="2"/>
  <c r="D6" i="2"/>
  <c r="F6" i="2" s="1"/>
  <c r="E4" i="2"/>
  <c r="G4" i="2" s="1"/>
  <c r="I4" i="2"/>
  <c r="D9" i="2"/>
  <c r="F9" i="2" s="1"/>
  <c r="D8" i="2"/>
  <c r="F8" i="2" s="1"/>
  <c r="D5" i="2"/>
  <c r="F5" i="2" s="1"/>
  <c r="E14" i="2"/>
  <c r="G14" i="2" s="1"/>
  <c r="E15" i="2"/>
  <c r="G15" i="2" s="1"/>
  <c r="E32" i="2"/>
  <c r="G32" i="2" s="1"/>
  <c r="E31" i="2"/>
  <c r="G31" i="2" s="1"/>
  <c r="I15" i="2"/>
  <c r="I14" i="2" l="1"/>
  <c r="I22" i="2"/>
  <c r="D39" i="2"/>
  <c r="F39" i="2" s="1"/>
  <c r="I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  <comment ref="K46" authorId="0" shapeId="0" xr:uid="{CB9CBB76-1329-F94A-ADED-21F3EA4304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from Phyllis</t>
        </r>
      </text>
    </comment>
    <comment ref="C47" authorId="0" shapeId="0" xr:uid="{9890BA17-2744-FC4C-8812-4ED64684BD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97.3 GCal = 407.375 GJ / 16.527 t lignin + solids</t>
        </r>
      </text>
    </comment>
    <comment ref="E47" authorId="0" shapeId="0" xr:uid="{E0A1B808-5742-EC49-ABEC-8B0120CA29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937 kmol C = 1124 kg C * 44/12 = 41228 kg CO2 / 16527 kg lignin+solids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<sst xmlns="http://schemas.openxmlformats.org/spreadsheetml/2006/main" count="79" uniqueCount="74">
  <si>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</si>
  <si>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</si>
  <si>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</si>
  <si>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</si>
  <si>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</si>
  <si>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</si>
  <si>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</si>
  <si>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</si>
  <si>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</si>
  <si>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</si>
  <si>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</si>
  <si>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</si>
  <si>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</si>
  <si>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</si>
  <si>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</si>
  <si>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</si>
  <si>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</si>
  <si>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</si>
  <si>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</si>
  <si>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</si>
  <si>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</si>
  <si>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</si>
  <si>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</si>
  <si>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</si>
  <si>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</si>
  <si>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</si>
  <si>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</si>
  <si>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</si>
  <si>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</si>
  <si>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</si>
  <si>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</si>
  <si>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</si>
  <si>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</si>
  <si>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</si>
  <si>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</si>
  <si>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</si>
  <si>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</si>
  <si>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</si>
  <si>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</si>
  <si>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</si>
  <si>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</si>
  <si>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</si>
  <si>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</si>
  <si>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</si>
  <si>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</si>
  <si>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</si>
  <si>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</si>
  <si>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</si>
  <si>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</si>
  <si>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</si>
  <si>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</si>
  <si>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</si>
  <si>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</si>
  <si>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</si>
  <si>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</si>
  <si>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</si>
  <si>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</si>
  <si>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</si>
  <si>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</si>
  <si>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</si>
  <si>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</si>
  <si>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</si>
  <si>
    <t>charcoal - inhouse</t>
  </si>
  <si>
    <t>coal</t>
  </si>
  <si>
    <t>natural gas</t>
  </si>
  <si>
    <t>Steam</t>
  </si>
  <si>
    <t>stover lignin FAO</t>
  </si>
  <si>
    <t>stover lignin NREL</t>
  </si>
  <si>
    <t>lignin</t>
  </si>
  <si>
    <t>contrib - produced CO2__fossil</t>
  </si>
  <si>
    <t>contrib - produced CO2__bio</t>
  </si>
  <si>
    <t>average of phllyis</t>
  </si>
  <si>
    <t>corn stover (dry)</t>
  </si>
  <si>
    <t>biomethane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</si>
</sst>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125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F48" sqref="F48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5" width="6.6640625" customWidth="1"/>
    <col min="6" max="7" width="16" bestFit="1" customWidth="1"/>
    <col min="8" max="9" width="8.5" customWidth="1"/>
    <col min="10" max="10" width="8.6640625" customWidth="1"/>
    <col min="11" max="11" width="6.33203125" customWidth="1"/>
    <col min="12" max="12" width="6.1640625" customWidth="1"/>
    <col min="13" max="13" width="6" customWidth="1"/>
    <col min="14" max="14" width="8" customWidth="1"/>
  </cols>
  <sheetData>
    <row r="1" spans="1:16" s="1" customFormat="1" ht="35.25" customHeight="1" x14ac:dyDescent="0.2">
      <c r="A1" s="1" t="s">
        <v>1</v>
      </c>
      <c r="B1" s="1" t="s">
        <v>2</v>
      </c>
      <c r="C1" s="1" t="s">
        <v>10</v>
      </c>
      <c r="D1" s="1" t="s">
        <v>60</v>
      </c>
      <c r="E1" s="1" t="s">
        <v>61</v>
      </c>
      <c r="F1" s="1" t="s">
        <v>69</v>
      </c>
      <c r="G1" s="1" t="s">
        <v>70</v>
      </c>
      <c r="H1" s="1" t="s">
        <v>5</v>
      </c>
      <c r="I1" s="1" t="s">
        <v>38</v>
      </c>
      <c r="J1" s="3" t="s">
        <v>8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0</v>
      </c>
      <c r="P1" s="1" t="s">
        <v>7</v>
      </c>
    </row>
    <row r="2" spans="1:16" x14ac:dyDescent="0.2">
      <c r="A2" s="2" t="s">
        <v>0</v>
      </c>
      <c r="B2" s="2"/>
      <c r="C2" s="2"/>
      <c r="D2" s="2"/>
      <c r="E2" s="2"/>
      <c r="F2" s="2"/>
      <c r="G2" s="2"/>
      <c r="H2" s="2"/>
      <c r="I2" s="2">
        <v>0.3</v>
      </c>
      <c r="J2" s="2"/>
      <c r="K2" s="2"/>
      <c r="L2" s="2"/>
      <c r="M2" s="2"/>
      <c r="N2" s="2"/>
      <c r="O2" s="2"/>
      <c r="P2" s="2"/>
    </row>
    <row r="3" spans="1:16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/>
      <c r="G3" s="2"/>
      <c r="H3" s="2" t="s">
        <v>4</v>
      </c>
      <c r="I3" s="2"/>
      <c r="J3" s="2" t="s">
        <v>9</v>
      </c>
      <c r="K3" s="2" t="s">
        <v>51</v>
      </c>
      <c r="L3" s="2" t="s">
        <v>51</v>
      </c>
      <c r="M3" s="2" t="s">
        <v>51</v>
      </c>
      <c r="N3" s="2" t="s">
        <v>51</v>
      </c>
      <c r="O3" s="2"/>
      <c r="P3" s="2"/>
    </row>
    <row r="4" spans="1:16" s="2" customFormat="1" x14ac:dyDescent="0.2">
      <c r="A4" t="s">
        <v>22</v>
      </c>
      <c r="B4"/>
      <c r="C4">
        <v>29.5</v>
      </c>
      <c r="E4">
        <f>112*C4/1000</f>
        <v>3.3039999999999998</v>
      </c>
      <c r="F4">
        <f>D4</f>
        <v>0</v>
      </c>
      <c r="G4">
        <f>E4</f>
        <v>3.3039999999999998</v>
      </c>
      <c r="H4" s="7"/>
      <c r="I4" s="7">
        <f>E4*$I$2</f>
        <v>0.99119999999999986</v>
      </c>
      <c r="J4"/>
      <c r="K4">
        <v>0.91</v>
      </c>
      <c r="L4"/>
      <c r="M4"/>
      <c r="O4"/>
      <c r="P4" t="s">
        <v>20</v>
      </c>
    </row>
    <row r="5" spans="1:16" s="2" customFormat="1" x14ac:dyDescent="0.2">
      <c r="A5" t="s">
        <v>26</v>
      </c>
      <c r="B5"/>
      <c r="C5">
        <v>26.7</v>
      </c>
      <c r="D5">
        <f>98.3*C5/1000</f>
        <v>2.6246099999999997</v>
      </c>
      <c r="E5"/>
      <c r="F5">
        <f t="shared" ref="F5:F49" si="0">D5</f>
        <v>2.6246099999999997</v>
      </c>
      <c r="G5">
        <f t="shared" ref="G5:G49" si="1">E5</f>
        <v>0</v>
      </c>
      <c r="H5"/>
      <c r="I5"/>
      <c r="J5"/>
      <c r="K5">
        <v>0.67</v>
      </c>
      <c r="L5"/>
      <c r="M5"/>
      <c r="O5"/>
      <c r="P5"/>
    </row>
    <row r="6" spans="1:16" s="2" customFormat="1" x14ac:dyDescent="0.2">
      <c r="A6" t="s">
        <v>27</v>
      </c>
      <c r="B6">
        <v>25.8</v>
      </c>
      <c r="C6">
        <v>25.8</v>
      </c>
      <c r="D6">
        <f>96.1*C6/1000</f>
        <v>2.4793799999999999</v>
      </c>
      <c r="E6"/>
      <c r="F6">
        <f t="shared" si="0"/>
        <v>2.4793799999999999</v>
      </c>
      <c r="G6">
        <f t="shared" si="1"/>
        <v>0</v>
      </c>
      <c r="H6"/>
      <c r="I6"/>
      <c r="J6"/>
      <c r="K6">
        <v>0.67</v>
      </c>
      <c r="L6"/>
      <c r="M6"/>
      <c r="O6"/>
      <c r="P6"/>
    </row>
    <row r="7" spans="1:16" s="2" customFormat="1" x14ac:dyDescent="0.2">
      <c r="A7" t="s">
        <v>39</v>
      </c>
      <c r="B7">
        <v>27.1</v>
      </c>
      <c r="C7">
        <v>27.1</v>
      </c>
      <c r="D7">
        <f>K7*(44/12)</f>
        <v>2.5299999999999998</v>
      </c>
      <c r="E7"/>
      <c r="F7">
        <f t="shared" si="0"/>
        <v>2.5299999999999998</v>
      </c>
      <c r="G7">
        <f t="shared" si="1"/>
        <v>0</v>
      </c>
      <c r="H7"/>
      <c r="I7"/>
      <c r="J7"/>
      <c r="K7">
        <v>0.69</v>
      </c>
      <c r="L7"/>
      <c r="M7"/>
      <c r="O7"/>
      <c r="P7"/>
    </row>
    <row r="8" spans="1:16" x14ac:dyDescent="0.2">
      <c r="A8" t="s">
        <v>18</v>
      </c>
      <c r="B8">
        <v>28.2</v>
      </c>
      <c r="C8">
        <v>28.2</v>
      </c>
      <c r="D8">
        <f>94.6*C8/1000</f>
        <v>2.6677199999999996</v>
      </c>
      <c r="F8">
        <f t="shared" si="0"/>
        <v>2.6677199999999996</v>
      </c>
      <c r="G8">
        <f t="shared" si="1"/>
        <v>0</v>
      </c>
      <c r="K8">
        <v>0.73</v>
      </c>
      <c r="P8" t="s">
        <v>16</v>
      </c>
    </row>
    <row r="9" spans="1:16" x14ac:dyDescent="0.2">
      <c r="A9" t="s">
        <v>17</v>
      </c>
      <c r="B9">
        <v>28.2</v>
      </c>
      <c r="C9">
        <v>28.2</v>
      </c>
      <c r="D9">
        <f>107*C9/1000</f>
        <v>3.0174000000000003</v>
      </c>
      <c r="F9">
        <f t="shared" si="0"/>
        <v>3.0174000000000003</v>
      </c>
      <c r="G9">
        <f t="shared" si="1"/>
        <v>0</v>
      </c>
      <c r="K9">
        <v>0.83</v>
      </c>
    </row>
    <row r="10" spans="1:16" x14ac:dyDescent="0.2">
      <c r="A10" t="s">
        <v>19</v>
      </c>
      <c r="B10">
        <v>48</v>
      </c>
      <c r="C10">
        <v>48</v>
      </c>
      <c r="D10">
        <f>56.1*C10/1000</f>
        <v>2.6928000000000001</v>
      </c>
      <c r="F10">
        <f t="shared" si="0"/>
        <v>2.6928000000000001</v>
      </c>
      <c r="G10">
        <f t="shared" si="1"/>
        <v>0</v>
      </c>
      <c r="K10">
        <v>0.73</v>
      </c>
    </row>
    <row r="11" spans="1:16" x14ac:dyDescent="0.2">
      <c r="A11" t="s">
        <v>28</v>
      </c>
      <c r="B11">
        <v>1</v>
      </c>
      <c r="C11">
        <v>1</v>
      </c>
      <c r="D11" s="5">
        <v>0</v>
      </c>
      <c r="E11" s="5"/>
      <c r="F11">
        <f t="shared" si="0"/>
        <v>0</v>
      </c>
      <c r="G11">
        <f t="shared" si="1"/>
        <v>0</v>
      </c>
      <c r="P11" t="s">
        <v>21</v>
      </c>
    </row>
    <row r="12" spans="1:16" x14ac:dyDescent="0.2">
      <c r="A12" t="s">
        <v>30</v>
      </c>
      <c r="B12">
        <v>1</v>
      </c>
      <c r="C12">
        <v>1</v>
      </c>
      <c r="D12" s="5">
        <v>0</v>
      </c>
      <c r="E12" s="5"/>
      <c r="F12">
        <f t="shared" si="0"/>
        <v>0</v>
      </c>
      <c r="G12">
        <f t="shared" si="1"/>
        <v>0</v>
      </c>
    </row>
    <row r="13" spans="1:16" x14ac:dyDescent="0.2">
      <c r="A13" t="s">
        <v>29</v>
      </c>
      <c r="B13">
        <v>1</v>
      </c>
      <c r="C13">
        <v>1</v>
      </c>
      <c r="D13">
        <v>0</v>
      </c>
      <c r="F13">
        <f t="shared" si="0"/>
        <v>0</v>
      </c>
      <c r="G13">
        <f t="shared" si="1"/>
        <v>0</v>
      </c>
    </row>
    <row r="14" spans="1:16" x14ac:dyDescent="0.2">
      <c r="A14" t="s">
        <v>23</v>
      </c>
      <c r="C14" s="4">
        <v>14.4</v>
      </c>
      <c r="E14">
        <f>100*C14/1000</f>
        <v>1.44</v>
      </c>
      <c r="F14">
        <f t="shared" si="0"/>
        <v>0</v>
      </c>
      <c r="G14">
        <f t="shared" si="1"/>
        <v>1.44</v>
      </c>
      <c r="I14" s="7">
        <f t="shared" ref="I14:I23" si="2">E14*$I$2</f>
        <v>0.432</v>
      </c>
      <c r="N14" s="4"/>
      <c r="P14" s="6"/>
    </row>
    <row r="15" spans="1:16" x14ac:dyDescent="0.2">
      <c r="A15" t="s">
        <v>24</v>
      </c>
      <c r="B15">
        <v>20</v>
      </c>
      <c r="C15">
        <v>20</v>
      </c>
      <c r="E15">
        <f>112*C15/1000</f>
        <v>2.2400000000000002</v>
      </c>
      <c r="F15">
        <f t="shared" si="0"/>
        <v>0</v>
      </c>
      <c r="G15">
        <f t="shared" si="1"/>
        <v>2.2400000000000002</v>
      </c>
      <c r="I15" s="7">
        <f t="shared" si="2"/>
        <v>0.67200000000000004</v>
      </c>
    </row>
    <row r="16" spans="1:16" x14ac:dyDescent="0.2">
      <c r="A16" t="s">
        <v>25</v>
      </c>
      <c r="C16">
        <v>16.600000000000001</v>
      </c>
      <c r="E16">
        <v>0</v>
      </c>
      <c r="F16">
        <f t="shared" si="0"/>
        <v>0</v>
      </c>
      <c r="G16">
        <f t="shared" si="1"/>
        <v>0</v>
      </c>
      <c r="I16" s="7">
        <f t="shared" si="2"/>
        <v>0</v>
      </c>
      <c r="N16">
        <f>22*C16/1000</f>
        <v>0.36520000000000002</v>
      </c>
    </row>
    <row r="17" spans="1:16" x14ac:dyDescent="0.2">
      <c r="A17" t="s">
        <v>41</v>
      </c>
      <c r="B17">
        <v>21.5</v>
      </c>
      <c r="C17">
        <v>21.5</v>
      </c>
      <c r="E17">
        <v>1.3</v>
      </c>
      <c r="F17">
        <f t="shared" si="0"/>
        <v>0</v>
      </c>
      <c r="G17">
        <f t="shared" si="1"/>
        <v>1.3</v>
      </c>
      <c r="I17" s="7">
        <f t="shared" si="2"/>
        <v>0.39</v>
      </c>
    </row>
    <row r="18" spans="1:16" x14ac:dyDescent="0.2">
      <c r="A18" t="s">
        <v>40</v>
      </c>
      <c r="B18">
        <v>21.5</v>
      </c>
      <c r="C18">
        <v>21.5</v>
      </c>
      <c r="E18">
        <v>1.3</v>
      </c>
      <c r="F18">
        <f t="shared" si="0"/>
        <v>0</v>
      </c>
      <c r="G18">
        <f t="shared" si="1"/>
        <v>1.3</v>
      </c>
      <c r="I18" s="7">
        <f t="shared" si="2"/>
        <v>0.39</v>
      </c>
    </row>
    <row r="19" spans="1:16" x14ac:dyDescent="0.2">
      <c r="A19" t="s">
        <v>31</v>
      </c>
      <c r="B19">
        <f>5.4/1.15</f>
        <v>4.6956521739130439</v>
      </c>
      <c r="C19">
        <f>5.4/1.15</f>
        <v>4.6956521739130439</v>
      </c>
      <c r="E19">
        <v>0.92700000000000005</v>
      </c>
      <c r="F19">
        <f t="shared" si="0"/>
        <v>0</v>
      </c>
      <c r="G19">
        <f t="shared" si="1"/>
        <v>0.92700000000000005</v>
      </c>
      <c r="I19" s="7">
        <f t="shared" si="2"/>
        <v>0.27810000000000001</v>
      </c>
    </row>
    <row r="20" spans="1:16" x14ac:dyDescent="0.2">
      <c r="A20" t="s">
        <v>32</v>
      </c>
      <c r="B20">
        <v>27.662990000000001</v>
      </c>
      <c r="C20">
        <v>27.662990000000001</v>
      </c>
      <c r="E20">
        <v>1.392744</v>
      </c>
      <c r="F20">
        <f t="shared" si="0"/>
        <v>0</v>
      </c>
      <c r="G20">
        <f t="shared" si="1"/>
        <v>1.392744</v>
      </c>
      <c r="I20" s="7">
        <f t="shared" si="2"/>
        <v>0.41782320000000001</v>
      </c>
    </row>
    <row r="21" spans="1:16" x14ac:dyDescent="0.2">
      <c r="A21" t="s">
        <v>33</v>
      </c>
      <c r="C21">
        <v>20.399999999999999</v>
      </c>
      <c r="F21">
        <f t="shared" si="0"/>
        <v>0</v>
      </c>
      <c r="G21">
        <f t="shared" si="1"/>
        <v>0</v>
      </c>
      <c r="I21" s="7">
        <f t="shared" si="2"/>
        <v>0</v>
      </c>
    </row>
    <row r="22" spans="1:16" x14ac:dyDescent="0.2">
      <c r="A22" t="s">
        <v>34</v>
      </c>
      <c r="C22">
        <v>29.5</v>
      </c>
      <c r="E22">
        <f>112*C22/1000</f>
        <v>3.3039999999999998</v>
      </c>
      <c r="F22">
        <f t="shared" si="0"/>
        <v>0</v>
      </c>
      <c r="G22">
        <f t="shared" si="1"/>
        <v>3.3039999999999998</v>
      </c>
      <c r="I22" s="7">
        <f t="shared" si="2"/>
        <v>0.99119999999999986</v>
      </c>
      <c r="K22">
        <v>0.91</v>
      </c>
    </row>
    <row r="23" spans="1:16" x14ac:dyDescent="0.2">
      <c r="A23" t="s">
        <v>35</v>
      </c>
      <c r="C23">
        <v>29.5</v>
      </c>
      <c r="E23">
        <f>112*C23/1000</f>
        <v>3.3039999999999998</v>
      </c>
      <c r="F23">
        <f t="shared" si="0"/>
        <v>0</v>
      </c>
      <c r="G23">
        <f t="shared" si="1"/>
        <v>3.3039999999999998</v>
      </c>
      <c r="I23" s="7">
        <f t="shared" si="2"/>
        <v>0.99119999999999986</v>
      </c>
      <c r="K23">
        <v>0.91</v>
      </c>
    </row>
    <row r="24" spans="1:16" x14ac:dyDescent="0.2">
      <c r="A24" t="s">
        <v>36</v>
      </c>
      <c r="B24">
        <v>45.6</v>
      </c>
      <c r="C24">
        <v>28.434999999999999</v>
      </c>
      <c r="D24">
        <f>K24*(44/12)</f>
        <v>3.1533333333333333</v>
      </c>
      <c r="F24">
        <f t="shared" si="0"/>
        <v>3.1533333333333333</v>
      </c>
      <c r="G24">
        <f t="shared" si="1"/>
        <v>0</v>
      </c>
      <c r="I24" s="7"/>
      <c r="K24">
        <v>0.86</v>
      </c>
      <c r="P24" t="s">
        <v>37</v>
      </c>
    </row>
    <row r="25" spans="1:16" x14ac:dyDescent="0.2">
      <c r="A25" t="s">
        <v>42</v>
      </c>
      <c r="B25">
        <v>1</v>
      </c>
      <c r="C25">
        <v>1</v>
      </c>
      <c r="D25" s="5">
        <v>0</v>
      </c>
      <c r="E25" s="5"/>
      <c r="F25">
        <f>D25</f>
        <v>0</v>
      </c>
      <c r="G25">
        <f t="shared" si="1"/>
        <v>0</v>
      </c>
    </row>
    <row r="26" spans="1:16" x14ac:dyDescent="0.2">
      <c r="A26" t="s">
        <v>43</v>
      </c>
      <c r="B26">
        <v>1</v>
      </c>
      <c r="C26">
        <v>1</v>
      </c>
      <c r="D26" s="5">
        <v>5.5555555555555559E-2</v>
      </c>
      <c r="E26" s="5"/>
      <c r="F26">
        <f>D30</f>
        <v>0.27777777777777779</v>
      </c>
      <c r="G26">
        <f t="shared" si="1"/>
        <v>0</v>
      </c>
    </row>
    <row r="27" spans="1:16" x14ac:dyDescent="0.2">
      <c r="A27" t="s">
        <v>44</v>
      </c>
      <c r="B27">
        <v>1</v>
      </c>
      <c r="C27">
        <v>1</v>
      </c>
      <c r="D27" s="5">
        <v>0.11111111111111112</v>
      </c>
      <c r="E27" s="5"/>
      <c r="F27">
        <f>D26</f>
        <v>5.5555555555555559E-2</v>
      </c>
      <c r="G27">
        <f t="shared" si="1"/>
        <v>0</v>
      </c>
    </row>
    <row r="28" spans="1:16" x14ac:dyDescent="0.2">
      <c r="A28" t="s">
        <v>45</v>
      </c>
      <c r="B28">
        <v>1</v>
      </c>
      <c r="C28">
        <v>1</v>
      </c>
      <c r="D28" s="5">
        <v>0.16666666666666666</v>
      </c>
      <c r="E28" s="5"/>
      <c r="F28">
        <f>D27</f>
        <v>0.11111111111111112</v>
      </c>
      <c r="G28">
        <f t="shared" si="1"/>
        <v>0</v>
      </c>
    </row>
    <row r="29" spans="1:16" x14ac:dyDescent="0.2">
      <c r="A29" s="8" t="s">
        <v>46</v>
      </c>
      <c r="B29">
        <v>1</v>
      </c>
      <c r="C29">
        <v>1</v>
      </c>
      <c r="D29" s="5">
        <v>0.22222222222222224</v>
      </c>
      <c r="E29" s="5"/>
      <c r="F29">
        <f>D28</f>
        <v>0.16666666666666666</v>
      </c>
      <c r="G29">
        <f t="shared" si="1"/>
        <v>0</v>
      </c>
    </row>
    <row r="30" spans="1:16" x14ac:dyDescent="0.2">
      <c r="A30" s="8" t="s">
        <v>47</v>
      </c>
      <c r="B30">
        <v>1</v>
      </c>
      <c r="C30">
        <v>1</v>
      </c>
      <c r="D30" s="5">
        <v>0.27777777777777779</v>
      </c>
      <c r="E30" s="5"/>
      <c r="F30">
        <f>D29</f>
        <v>0.22222222222222224</v>
      </c>
      <c r="G30">
        <f t="shared" si="1"/>
        <v>0</v>
      </c>
    </row>
    <row r="31" spans="1:16" x14ac:dyDescent="0.2">
      <c r="A31" t="s">
        <v>48</v>
      </c>
      <c r="B31">
        <f t="shared" ref="B31:C32" si="3">B$15</f>
        <v>20</v>
      </c>
      <c r="C31">
        <f t="shared" si="3"/>
        <v>20</v>
      </c>
      <c r="E31">
        <f>E$15</f>
        <v>2.2400000000000002</v>
      </c>
      <c r="F31">
        <f t="shared" si="0"/>
        <v>0</v>
      </c>
      <c r="G31">
        <f t="shared" si="1"/>
        <v>2.2400000000000002</v>
      </c>
    </row>
    <row r="32" spans="1:16" x14ac:dyDescent="0.2">
      <c r="A32" t="s">
        <v>49</v>
      </c>
      <c r="B32">
        <f t="shared" si="3"/>
        <v>20</v>
      </c>
      <c r="C32">
        <f t="shared" si="3"/>
        <v>20</v>
      </c>
      <c r="E32">
        <f>E$15</f>
        <v>2.2400000000000002</v>
      </c>
      <c r="F32">
        <f t="shared" si="0"/>
        <v>0</v>
      </c>
      <c r="G32">
        <f t="shared" si="1"/>
        <v>2.2400000000000002</v>
      </c>
    </row>
    <row r="33" spans="1:16" x14ac:dyDescent="0.2">
      <c r="A33" t="s">
        <v>59</v>
      </c>
      <c r="B33">
        <v>20.5</v>
      </c>
      <c r="C33">
        <v>20.5</v>
      </c>
      <c r="E33">
        <f>K33*(44/12)</f>
        <v>1.8296666666666666</v>
      </c>
      <c r="F33">
        <f t="shared" si="0"/>
        <v>0</v>
      </c>
      <c r="G33">
        <f t="shared" si="1"/>
        <v>1.8296666666666666</v>
      </c>
      <c r="K33">
        <v>0.499</v>
      </c>
    </row>
    <row r="34" spans="1:16" x14ac:dyDescent="0.2">
      <c r="A34" t="s">
        <v>58</v>
      </c>
      <c r="B34">
        <f>B33*(1-$J34)</f>
        <v>10.25</v>
      </c>
      <c r="C34">
        <f>C33*(1-$J34)</f>
        <v>10.25</v>
      </c>
      <c r="E34">
        <f>E33*(1-$J34)</f>
        <v>0.91483333333333328</v>
      </c>
      <c r="F34">
        <f t="shared" si="0"/>
        <v>0</v>
      </c>
      <c r="G34">
        <f t="shared" si="1"/>
        <v>0.91483333333333328</v>
      </c>
      <c r="H34">
        <f>J34</f>
        <v>0.5</v>
      </c>
      <c r="J34">
        <v>0.5</v>
      </c>
    </row>
    <row r="35" spans="1:16" x14ac:dyDescent="0.2">
      <c r="A35" t="s">
        <v>50</v>
      </c>
      <c r="B35">
        <v>13.7</v>
      </c>
      <c r="C35">
        <v>13.7</v>
      </c>
      <c r="E35">
        <f>K35*(44/12)</f>
        <v>1.1366666666666667</v>
      </c>
      <c r="F35">
        <f t="shared" si="0"/>
        <v>0</v>
      </c>
      <c r="G35">
        <f t="shared" si="1"/>
        <v>1.1366666666666667</v>
      </c>
      <c r="K35">
        <v>0.31</v>
      </c>
    </row>
    <row r="36" spans="1:16" x14ac:dyDescent="0.2">
      <c r="A36" t="s">
        <v>55</v>
      </c>
      <c r="B36">
        <f>B35*(1-$J36)</f>
        <v>10.96</v>
      </c>
      <c r="C36">
        <f>C35*(1-$J36)</f>
        <v>10.96</v>
      </c>
      <c r="E36">
        <f>E35*(1-$J36)</f>
        <v>0.90933333333333344</v>
      </c>
      <c r="F36">
        <f t="shared" si="0"/>
        <v>0</v>
      </c>
      <c r="G36">
        <f t="shared" si="1"/>
        <v>0.90933333333333344</v>
      </c>
      <c r="H36">
        <f>J36</f>
        <v>0.2</v>
      </c>
      <c r="J36">
        <v>0.2</v>
      </c>
    </row>
    <row r="37" spans="1:16" x14ac:dyDescent="0.2">
      <c r="A37" t="s">
        <v>56</v>
      </c>
      <c r="B37">
        <v>20</v>
      </c>
      <c r="C37">
        <v>20</v>
      </c>
      <c r="E37">
        <f>K38*(44/12)</f>
        <v>1.8333333333333333</v>
      </c>
      <c r="F37">
        <f t="shared" si="0"/>
        <v>0</v>
      </c>
      <c r="G37">
        <f t="shared" si="1"/>
        <v>1.8333333333333333</v>
      </c>
      <c r="H37" s="9"/>
    </row>
    <row r="38" spans="1:16" x14ac:dyDescent="0.2">
      <c r="A38" t="s">
        <v>57</v>
      </c>
      <c r="B38">
        <f>B37*(1-$J38)</f>
        <v>8</v>
      </c>
      <c r="C38">
        <f>C37*(1-$J38)</f>
        <v>8</v>
      </c>
      <c r="E38">
        <f>E37*(1-$J38)</f>
        <v>0.73333333333333339</v>
      </c>
      <c r="F38">
        <f t="shared" si="0"/>
        <v>0</v>
      </c>
      <c r="G38">
        <f t="shared" si="1"/>
        <v>0.73333333333333339</v>
      </c>
      <c r="H38" s="10">
        <f>J38</f>
        <v>0.6</v>
      </c>
      <c r="J38" s="10">
        <v>0.6</v>
      </c>
      <c r="K38">
        <v>0.5</v>
      </c>
    </row>
    <row r="39" spans="1:16" x14ac:dyDescent="0.2">
      <c r="A39" t="s">
        <v>52</v>
      </c>
      <c r="B39">
        <v>41</v>
      </c>
      <c r="C39">
        <v>41</v>
      </c>
      <c r="D39">
        <f>D24</f>
        <v>3.1533333333333333</v>
      </c>
      <c r="F39">
        <f t="shared" si="0"/>
        <v>3.1533333333333333</v>
      </c>
      <c r="G39">
        <f t="shared" si="1"/>
        <v>0</v>
      </c>
    </row>
    <row r="40" spans="1:16" x14ac:dyDescent="0.2">
      <c r="A40" t="s">
        <v>53</v>
      </c>
      <c r="B40">
        <v>1</v>
      </c>
      <c r="C40">
        <v>1</v>
      </c>
      <c r="D40">
        <v>0</v>
      </c>
      <c r="F40">
        <f t="shared" si="0"/>
        <v>0</v>
      </c>
      <c r="G40">
        <f t="shared" si="1"/>
        <v>0</v>
      </c>
    </row>
    <row r="41" spans="1:16" x14ac:dyDescent="0.2">
      <c r="A41" t="s">
        <v>54</v>
      </c>
      <c r="B41">
        <v>40.4</v>
      </c>
      <c r="C41">
        <v>40.4</v>
      </c>
      <c r="D41">
        <f>77.4*C41/1000</f>
        <v>3.12696</v>
      </c>
      <c r="F41">
        <f t="shared" si="0"/>
        <v>3.12696</v>
      </c>
      <c r="G41">
        <f t="shared" si="1"/>
        <v>0</v>
      </c>
    </row>
    <row r="42" spans="1:16" x14ac:dyDescent="0.2">
      <c r="A42" t="s">
        <v>62</v>
      </c>
      <c r="C42">
        <v>29.5</v>
      </c>
      <c r="D42" s="2"/>
      <c r="E42">
        <f>112*C42/1000</f>
        <v>3.3039999999999998</v>
      </c>
      <c r="F42">
        <f t="shared" si="0"/>
        <v>0</v>
      </c>
      <c r="G42">
        <f t="shared" si="1"/>
        <v>3.3039999999999998</v>
      </c>
      <c r="H42" s="7"/>
      <c r="I42" s="7">
        <f>E42*$I$2</f>
        <v>0.99119999999999986</v>
      </c>
      <c r="K42">
        <v>0.91</v>
      </c>
    </row>
    <row r="43" spans="1:16" s="2" customFormat="1" x14ac:dyDescent="0.2">
      <c r="A43" t="s">
        <v>63</v>
      </c>
      <c r="B43">
        <v>25.8</v>
      </c>
      <c r="C43">
        <v>25.8</v>
      </c>
      <c r="D43">
        <f>96.1*C43/1000</f>
        <v>2.4793799999999999</v>
      </c>
      <c r="E43"/>
      <c r="F43">
        <f t="shared" si="0"/>
        <v>2.4793799999999999</v>
      </c>
      <c r="G43">
        <f t="shared" si="1"/>
        <v>0</v>
      </c>
      <c r="H43"/>
      <c r="I43"/>
      <c r="J43"/>
      <c r="K43">
        <v>0.67</v>
      </c>
      <c r="L43"/>
      <c r="M43"/>
      <c r="O43"/>
      <c r="P43"/>
    </row>
    <row r="44" spans="1:16" x14ac:dyDescent="0.2">
      <c r="A44" t="s">
        <v>64</v>
      </c>
      <c r="B44">
        <v>48</v>
      </c>
      <c r="C44">
        <v>48</v>
      </c>
      <c r="D44">
        <f>56.1*C44/1000</f>
        <v>2.6928000000000001</v>
      </c>
      <c r="F44">
        <f t="shared" si="0"/>
        <v>2.6928000000000001</v>
      </c>
      <c r="G44">
        <f t="shared" si="1"/>
        <v>0</v>
      </c>
      <c r="K44">
        <v>0.73</v>
      </c>
    </row>
    <row r="45" spans="1:16" x14ac:dyDescent="0.2">
      <c r="A45" t="s">
        <v>65</v>
      </c>
      <c r="C45">
        <v>2</v>
      </c>
      <c r="F45">
        <f t="shared" si="0"/>
        <v>0</v>
      </c>
      <c r="G45">
        <f t="shared" si="1"/>
        <v>0</v>
      </c>
      <c r="H45">
        <v>1</v>
      </c>
    </row>
    <row r="46" spans="1:16" x14ac:dyDescent="0.2">
      <c r="A46" t="s">
        <v>66</v>
      </c>
      <c r="C46">
        <v>20.54</v>
      </c>
      <c r="E46">
        <f>K46*(44/12)</f>
        <v>2.1999999999999997</v>
      </c>
      <c r="F46">
        <f t="shared" si="0"/>
        <v>0</v>
      </c>
      <c r="G46">
        <f t="shared" si="1"/>
        <v>2.1999999999999997</v>
      </c>
      <c r="K46">
        <v>0.6</v>
      </c>
    </row>
    <row r="47" spans="1:16" x14ac:dyDescent="0.2">
      <c r="A47" t="s">
        <v>67</v>
      </c>
      <c r="C47">
        <v>24.6</v>
      </c>
      <c r="E47">
        <v>2.5</v>
      </c>
      <c r="F47">
        <f t="shared" si="0"/>
        <v>0</v>
      </c>
      <c r="G47">
        <f t="shared" si="1"/>
        <v>2.5</v>
      </c>
    </row>
    <row r="48" spans="1:16" x14ac:dyDescent="0.2">
      <c r="A48" t="s">
        <v>68</v>
      </c>
      <c r="C48">
        <f>C46</f>
        <v>20.54</v>
      </c>
      <c r="E48">
        <f>E46</f>
        <v>2.1999999999999997</v>
      </c>
      <c r="F48">
        <f t="shared" si="0"/>
        <v>0</v>
      </c>
      <c r="G48">
        <f t="shared" si="1"/>
        <v>2.1999999999999997</v>
      </c>
    </row>
    <row r="49" spans="1:16" x14ac:dyDescent="0.2">
      <c r="A49" t="s">
        <v>72</v>
      </c>
      <c r="C49">
        <v>18</v>
      </c>
      <c r="E49">
        <f>K49*(44/12)</f>
        <v>1.7966666666666666</v>
      </c>
      <c r="F49">
        <f t="shared" si="0"/>
        <v>0</v>
      </c>
      <c r="G49">
        <f t="shared" si="1"/>
        <v>1.7966666666666666</v>
      </c>
      <c r="J49">
        <v>0</v>
      </c>
      <c r="K49">
        <v>0.49</v>
      </c>
      <c r="L49">
        <v>0.06</v>
      </c>
      <c r="M49">
        <v>1E-3</v>
      </c>
      <c r="N49" s="9">
        <v>0</v>
      </c>
      <c r="P49" t="s">
        <v>71</v>
      </c>
    </row>
    <row r="50" spans="1:16" x14ac:dyDescent="0.2">
      <c r="A50" t="s">
        <v>73</v>
      </c>
      <c r="C50">
        <v>48</v>
      </c>
      <c r="E50">
        <f>C50*54.9/1000</f>
        <v>2.6351999999999998</v>
      </c>
      <c r="G50">
        <f>E50</f>
        <v>2.6351999999999998</v>
      </c>
      <c r="K50">
        <f>12/16</f>
        <v>0.75</v>
      </c>
      <c r="L50">
        <f>4/16</f>
        <v>0.25</v>
      </c>
    </row>
  </sheetData>
  <sortState xmlns:xlrd2="http://schemas.microsoft.com/office/spreadsheetml/2017/richdata2" ref="A2:P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2020-12-16T22:09:56Z</dcterms:modified>
</cp:coreProperties>
</file>