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935" yWindow="115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D28" i="2" l="1"/>
  <c r="D27" i="2"/>
  <c r="D34" i="2"/>
  <c r="D29" i="2"/>
  <c r="C25" i="2"/>
  <c r="D25" i="2"/>
  <c r="B25" i="2"/>
  <c r="D33" i="2"/>
  <c r="D32" i="2"/>
  <c r="D31" i="2"/>
  <c r="D30" i="2"/>
  <c r="D21" i="2"/>
  <c r="D23" i="2"/>
  <c r="D20" i="2"/>
  <c r="C28" i="2"/>
  <c r="C27" i="2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K6" i="2" l="1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<sst xmlns="http://schemas.openxmlformats.org/spreadsheetml/2006/main" count="81" uniqueCount="65">
  <si>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</si>
  <si>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</si>
  <si>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</si>
  <si>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</si>
  <si>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</si>
  <si>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</si>
  <si>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</si>
  <si>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</si>
  <si>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</si>
  <si>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</si>
  <si>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</si>
  <si>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</si>
  <si>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</si>
  <si>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</si>
  <si>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</si>
  <si>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</si>
  <si>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</si>
  <si>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</si>
  <si>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</si>
  <si>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</si>
  <si>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</si>
  <si>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</si>
  <si>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</si>
  <si>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</si>
  <si>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</si>
  <si>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</si>
  <si>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</si>
  <si>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</si>
  <si>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</si>
  <si>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</si>
  <si>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</si>
  <si>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</si>
  <si>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</si>
  <si>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t CO2 / t fuel source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</si>
  <si>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</si>
  <si>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</si>
  <si>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</si>
  <si>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</si>
  <si>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</si>
  <si>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</si>
  <si>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</si>
  <si>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</si>
  <si>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CN coke</t>
  </si>
  <si>
    <t>CN coking coal</t>
  </si>
  <si>
    <t>PROXY CN electricity  mix  (HeEtAl2017)</t>
  </si>
  <si>
    <t>JP coking coal</t>
  </si>
  <si>
    <t>JP steam coal</t>
  </si>
  <si>
    <t>JP waste plastics</t>
  </si>
  <si>
    <t>JP coke</t>
  </si>
  <si>
    <t>RU hard coal</t>
  </si>
  <si>
    <t>IPCC EFDB</t>
  </si>
  <si>
    <t>IPCC coke</t>
  </si>
  <si>
    <t>RU natural gas</t>
  </si>
  <si>
    <t>US coking coal</t>
  </si>
  <si>
    <t>US coke</t>
  </si>
  <si>
    <t>US natural gas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</si>
  <si>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</si>
  <si>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JP coking coal</t>
  </si>
  <si>
    <t>IPCC JP PCI coal</t>
  </si>
  <si>
    <t>IPCC JP steam coal</t>
  </si>
  <si>
    <t>IPCC JP coke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</si>
  <si>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</si>
  <si>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</si>
  <si>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</si>
  <si>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IPCC coking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</si>
</sst>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34</v>
      </c>
      <c r="M1" s="2" t="s">
        <v>32</v>
      </c>
      <c r="N1" s="2" t="s">
        <v>35</v>
      </c>
      <c r="O1" s="2" t="s">
        <v>36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33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2.9</v>
      </c>
      <c r="L5">
        <v>5</v>
      </c>
      <c r="M5" s="1">
        <v>1.25</v>
      </c>
      <c r="N5" s="1">
        <v>0</v>
      </c>
      <c r="O5">
        <f t="shared" ref="O5:O12" si="0">1-N5</f>
        <v>1</v>
      </c>
      <c r="Q5" t="s">
        <v>31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37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39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38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41</v>
      </c>
    </row>
    <row r="17" spans="1:17" x14ac:dyDescent="0.25">
      <c r="A17" t="s">
        <v>43</v>
      </c>
      <c r="B17">
        <v>26.34</v>
      </c>
      <c r="C17">
        <v>26.34</v>
      </c>
      <c r="D17">
        <f>(0.02657*C17)*(44/12)</f>
        <v>2.5661305999999997</v>
      </c>
    </row>
    <row r="18" spans="1:17" x14ac:dyDescent="0.25">
      <c r="A18" t="s">
        <v>42</v>
      </c>
      <c r="B18">
        <v>28.434999999999999</v>
      </c>
      <c r="C18">
        <v>28.434999999999999</v>
      </c>
      <c r="D18">
        <f>(0.02677*C18)*(44/12)</f>
        <v>2.791084816666666</v>
      </c>
    </row>
    <row r="19" spans="1:17" x14ac:dyDescent="0.25">
      <c r="A19" t="s">
        <v>44</v>
      </c>
      <c r="B19">
        <v>1</v>
      </c>
      <c r="C19">
        <v>1</v>
      </c>
      <c r="D19">
        <f>(2.9/127.8)*(44/12)</f>
        <v>8.3202921231090243E-2</v>
      </c>
    </row>
    <row r="20" spans="1:17" x14ac:dyDescent="0.25">
      <c r="A20" t="s">
        <v>45</v>
      </c>
      <c r="B20">
        <v>31.7</v>
      </c>
      <c r="C20">
        <v>30.2</v>
      </c>
      <c r="D20">
        <f>0.094*C20</f>
        <v>2.8388</v>
      </c>
      <c r="Q20" t="s">
        <v>56</v>
      </c>
    </row>
    <row r="21" spans="1:17" x14ac:dyDescent="0.25">
      <c r="A21" t="s">
        <v>46</v>
      </c>
      <c r="B21">
        <v>27.1</v>
      </c>
      <c r="C21">
        <v>25.8</v>
      </c>
      <c r="D21">
        <f>0.096*C21</f>
        <v>2.4768000000000003</v>
      </c>
      <c r="Q21" t="s">
        <v>56</v>
      </c>
    </row>
    <row r="22" spans="1:17" x14ac:dyDescent="0.25">
      <c r="A22" t="s">
        <v>47</v>
      </c>
    </row>
    <row r="23" spans="1:17" ht="16.5" customHeight="1" x14ac:dyDescent="0.25">
      <c r="A23" t="s">
        <v>48</v>
      </c>
      <c r="B23">
        <v>30</v>
      </c>
      <c r="C23">
        <v>29.8</v>
      </c>
      <c r="D23">
        <f>0.109*C23</f>
        <v>3.2482000000000002</v>
      </c>
      <c r="Q23" t="s">
        <v>56</v>
      </c>
    </row>
    <row r="24" spans="1:17" x14ac:dyDescent="0.25">
      <c r="A24" t="s">
        <v>49</v>
      </c>
      <c r="B24">
        <v>25.16</v>
      </c>
      <c r="C24">
        <v>25.16</v>
      </c>
      <c r="D24">
        <f>93.99/C24</f>
        <v>3.7356915739268679</v>
      </c>
      <c r="Q24" t="s">
        <v>50</v>
      </c>
    </row>
    <row r="25" spans="1:17" x14ac:dyDescent="0.25">
      <c r="A25" t="s">
        <v>52</v>
      </c>
      <c r="B25">
        <f>40.36*(1/0.554)</f>
        <v>72.851985559566785</v>
      </c>
      <c r="C25">
        <f>36.4/0.7</f>
        <v>52</v>
      </c>
      <c r="D25">
        <f>55.2/C25</f>
        <v>1.0615384615384615</v>
      </c>
      <c r="Q25" t="s">
        <v>62</v>
      </c>
    </row>
    <row r="26" spans="1:17" x14ac:dyDescent="0.25">
      <c r="A26" t="s">
        <v>51</v>
      </c>
      <c r="B26">
        <v>28.2</v>
      </c>
      <c r="C26">
        <v>28.2</v>
      </c>
      <c r="D26">
        <f>C26*29.2*(44/12)/1000</f>
        <v>3.0192799999999997</v>
      </c>
    </row>
    <row r="27" spans="1:17" x14ac:dyDescent="0.25">
      <c r="A27" t="s">
        <v>53</v>
      </c>
      <c r="C27">
        <f>13500/430</f>
        <v>31.395348837209301</v>
      </c>
      <c r="D27">
        <f>94.6/C27</f>
        <v>3.013185185185185</v>
      </c>
      <c r="Q27" t="s">
        <v>63</v>
      </c>
    </row>
    <row r="28" spans="1:17" x14ac:dyDescent="0.25">
      <c r="A28" t="s">
        <v>54</v>
      </c>
      <c r="C28">
        <f>13000/430</f>
        <v>30.232558139534884</v>
      </c>
      <c r="D28">
        <f>C28*29.2*(44/12)/1000</f>
        <v>3.2368992248062014</v>
      </c>
      <c r="Q28" t="s">
        <v>63</v>
      </c>
    </row>
    <row r="29" spans="1:17" x14ac:dyDescent="0.25">
      <c r="A29" t="s">
        <v>55</v>
      </c>
      <c r="C29">
        <v>47.1</v>
      </c>
      <c r="D29">
        <f>56.1/C29</f>
        <v>1.1910828025477707</v>
      </c>
      <c r="Q29" t="s">
        <v>63</v>
      </c>
    </row>
    <row r="30" spans="1:17" x14ac:dyDescent="0.25">
      <c r="A30" t="s">
        <v>57</v>
      </c>
      <c r="B30">
        <v>28.94</v>
      </c>
      <c r="C30">
        <v>26.68</v>
      </c>
      <c r="D30">
        <f>(((44/12)*26.5)*C30)/1000</f>
        <v>2.5924066666666663</v>
      </c>
      <c r="Q30" t="s">
        <v>61</v>
      </c>
    </row>
    <row r="31" spans="1:17" x14ac:dyDescent="0.25">
      <c r="A31" t="s">
        <v>58</v>
      </c>
      <c r="B31">
        <v>28.01</v>
      </c>
      <c r="C31">
        <v>25.74</v>
      </c>
      <c r="D31">
        <f>(((44/12)*27.27)*C31)/1000</f>
        <v>2.5737425999999997</v>
      </c>
      <c r="Q31" t="s">
        <v>61</v>
      </c>
    </row>
    <row r="32" spans="1:17" x14ac:dyDescent="0.25">
      <c r="A32" t="s">
        <v>59</v>
      </c>
      <c r="B32">
        <v>25.97</v>
      </c>
      <c r="C32">
        <v>24.66</v>
      </c>
      <c r="D32">
        <f>(((44/12)*25.68)*C32)/1000</f>
        <v>2.3219856000000001</v>
      </c>
      <c r="Q32" t="s">
        <v>61</v>
      </c>
    </row>
    <row r="33" spans="1:17" x14ac:dyDescent="0.25">
      <c r="A33" t="s">
        <v>60</v>
      </c>
      <c r="B33">
        <v>29.18</v>
      </c>
      <c r="C33">
        <v>28.81</v>
      </c>
      <c r="D33">
        <f>(((44/12)*30.6)*C33)/1000</f>
        <v>3.2324820000000001</v>
      </c>
      <c r="Q33" t="s">
        <v>61</v>
      </c>
    </row>
    <row r="34" spans="1:17" x14ac:dyDescent="0.25">
      <c r="A34" t="s">
        <v>64</v>
      </c>
      <c r="C34">
        <v>28.2</v>
      </c>
      <c r="D34">
        <f>94.6/C34</f>
        <v>3.354609929078014</v>
      </c>
      <c r="Q34" t="s">
        <v>50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2019-04-26T17:46:54Z</dcterms:modified>
</cp:coreProperties>
</file>