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cement\"/>
    </mc:Choice>
  </mc:AlternateContent>
  <bookViews>
    <workbookView xWindow="13965" yWindow="465" windowWidth="22125" windowHeight="17535" tabRatio="598" activeTab="6"/>
  </bookViews>
  <sheets>
    <sheet name="Fuel" sheetId="28" r:id="rId1"/>
    <sheet name="Meal" sheetId="25" r:id="rId2"/>
    <sheet name="Preheater" sheetId="30" r:id="rId3"/>
    <sheet name="Calciner" sheetId="26" r:id="rId4"/>
    <sheet name="Kiln" sheetId="27" r:id="rId5"/>
    <sheet name="Cooler" sheetId="31" r:id="rId6"/>
    <sheet name="Mixer" sheetId="29" r:id="rId7"/>
    <sheet name="Ref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0" l="1"/>
  <c r="F4" i="27"/>
  <c r="B4" i="27" l="1"/>
  <c r="F4" i="26"/>
  <c r="B4" i="26"/>
  <c r="B4" i="30"/>
  <c r="B21" i="7" l="1"/>
  <c r="B20" i="7" l="1"/>
  <c r="B19" i="7" l="1"/>
  <c r="C7" i="7" s="1"/>
  <c r="B18" i="7"/>
  <c r="B10" i="7"/>
  <c r="C6" i="7" l="1"/>
  <c r="C10" i="7"/>
  <c r="C4" i="7"/>
  <c r="C8" i="7"/>
  <c r="C11" i="7"/>
  <c r="C5" i="7"/>
  <c r="C9" i="7"/>
  <c r="C12" i="7"/>
</calcChain>
</file>

<file path=xl/comments1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<sst xmlns="http://schemas.openxmlformats.org/spreadsheetml/2006/main" count="114" uniqueCount="58">
  <si>
    <t>meta-notes</t>
  </si>
  <si>
    <t>electricity demand</t>
  </si>
  <si>
    <t>fuel demand</t>
  </si>
  <si>
    <t>biofuel cofire rate</t>
  </si>
  <si>
    <t>biofuel type</t>
  </si>
  <si>
    <t>fossil fuel type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</si>
  <si>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</si>
  <si>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</si>
  <si>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</si>
  <si>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</si>
  <si>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</si>
  <si>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</si>
  <si>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</si>
  <si>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</si>
  <si>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</si>
  <si>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</si>
  <si>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</si>
  <si>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</si>
  <si>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</si>
  <si>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</si>
  <si>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</si>
  <si>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</si>
  <si>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</si>
  <si>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</si>
  <si>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</si>
  <si>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meta-units</t>
  </si>
  <si>
    <t>short ton in metric tonnes</t>
  </si>
  <si>
    <t>Scenario</t>
  </si>
  <si>
    <t>fuel energy demand</t>
  </si>
  <si>
    <t xml:space="preserve"> </t>
  </si>
  <si>
    <t>CaCO3</t>
  </si>
  <si>
    <t>CEMCAP-0C</t>
  </si>
  <si>
    <t>kg / kg meal</t>
  </si>
  <si>
    <t>GJ/t meal</t>
  </si>
  <si>
    <t>calcination eff</t>
  </si>
  <si>
    <t>Clinker</t>
  </si>
  <si>
    <t>kg clinker/kg cement</t>
  </si>
  <si>
    <t>meal CaCO3</t>
  </si>
  <si>
    <t>meal MgCO3</t>
  </si>
  <si>
    <t>kg heated meal out/kg meal in</t>
  </si>
  <si>
    <t>kg/kg meal in</t>
  </si>
  <si>
    <t>calc meal out/heated meal in</t>
  </si>
  <si>
    <t>Out2In</t>
  </si>
  <si>
    <t>kg/kg calcined meal</t>
  </si>
  <si>
    <t>clinker recovery eff</t>
  </si>
  <si>
    <t>gypsum</t>
  </si>
  <si>
    <t>kg gypsum/kg cement</t>
  </si>
  <si>
    <t>fly ash</t>
  </si>
  <si>
    <t>kg fly ash/kg cement</t>
  </si>
  <si>
    <t>clinker heat</t>
  </si>
  <si>
    <t>GJ / t clinker</t>
  </si>
  <si>
    <t>heat recovery eff</t>
  </si>
  <si>
    <t>coal bituminous - IPCC</t>
  </si>
  <si>
    <t>charcoal - IPCC</t>
  </si>
  <si>
    <t>dust in</t>
  </si>
  <si>
    <t>kg/kg meal out</t>
  </si>
  <si>
    <t>Clay</t>
  </si>
  <si>
    <t>Marl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</si>
</sst>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4">
    <xf numFmtId="0" fontId="0" fillId="0" borderId="0" xfId="0"/>
    <xf numFmtId="0" fontId="2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ill="1" applyBorder="1"/>
    <xf numFmtId="166" fontId="3" fillId="0" borderId="0" xfId="1" applyNumberFormat="1" applyBorder="1"/>
    <xf numFmtId="0" fontId="2" fillId="0" borderId="0" xfId="0" applyFont="1" applyFill="1" applyBorder="1"/>
    <xf numFmtId="0" fontId="7" fillId="0" borderId="0" xfId="2" applyFont="1" applyBorder="1"/>
    <xf numFmtId="0" fontId="8" fillId="0" borderId="0" xfId="2" applyFont="1" applyBorder="1"/>
    <xf numFmtId="0" fontId="9" fillId="0" borderId="0" xfId="2" applyFont="1" applyBorder="1"/>
    <xf numFmtId="166" fontId="0" fillId="0" borderId="0" xfId="0" applyNumberFormat="1"/>
    <xf numFmtId="0" fontId="9" fillId="0" borderId="0" xfId="2" applyFont="1" applyFill="1" applyBorder="1"/>
    <xf numFmtId="167" fontId="0" fillId="0" borderId="0" xfId="0" applyNumberFormat="1"/>
    <xf numFmtId="0" fontId="3" fillId="0" borderId="0" xfId="0" applyFont="1"/>
    <xf numFmtId="0" fontId="10" fillId="0" borderId="0" xfId="2" applyFont="1" applyBorder="1"/>
    <xf numFmtId="0" fontId="11" fillId="0" borderId="0" xfId="2" applyFont="1" applyBorder="1"/>
    <xf numFmtId="0" fontId="10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M23" sqref="M23"/>
    </sheetView>
  </sheetViews>
  <sheetFormatPr defaultColWidth="11.42578125" defaultRowHeight="15" x14ac:dyDescent="0.25"/>
  <sheetData>
    <row r="1" spans="1:6" x14ac:dyDescent="0.25">
      <c r="A1" s="24" t="s">
        <v>27</v>
      </c>
      <c r="B1" s="18" t="s">
        <v>30</v>
      </c>
      <c r="C1" s="18" t="s">
        <v>56</v>
      </c>
      <c r="D1" t="s">
        <v>57</v>
      </c>
      <c r="E1" s="21" t="s">
        <v>1</v>
      </c>
    </row>
    <row r="2" spans="1:6" x14ac:dyDescent="0.25">
      <c r="A2" s="25" t="s">
        <v>25</v>
      </c>
      <c r="B2" s="18" t="s">
        <v>32</v>
      </c>
      <c r="C2" s="18" t="s">
        <v>32</v>
      </c>
      <c r="D2" s="18" t="s">
        <v>32</v>
      </c>
      <c r="E2" s="21" t="s">
        <v>33</v>
      </c>
    </row>
    <row r="3" spans="1:6" x14ac:dyDescent="0.25">
      <c r="A3" s="25" t="s">
        <v>0</v>
      </c>
      <c r="B3" s="18"/>
      <c r="C3" s="18"/>
      <c r="D3" s="18"/>
    </row>
    <row r="4" spans="1:6" x14ac:dyDescent="0.25">
      <c r="A4" t="s">
        <v>31</v>
      </c>
      <c r="B4">
        <v>0.79300000000000004</v>
      </c>
      <c r="C4">
        <v>0.20699999999999999</v>
      </c>
      <c r="E4">
        <v>0</v>
      </c>
      <c r="F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H4" sqref="H4"/>
    </sheetView>
  </sheetViews>
  <sheetFormatPr defaultColWidth="11.42578125" defaultRowHeight="15" x14ac:dyDescent="0.25"/>
  <cols>
    <col min="3" max="3" width="10.85546875" style="33"/>
  </cols>
  <sheetData>
    <row r="1" spans="1:17" x14ac:dyDescent="0.25">
      <c r="A1" s="24" t="s">
        <v>27</v>
      </c>
      <c r="B1" s="26" t="s">
        <v>42</v>
      </c>
      <c r="C1" s="31" t="s">
        <v>54</v>
      </c>
      <c r="D1" s="26" t="s">
        <v>37</v>
      </c>
      <c r="E1" s="26" t="s">
        <v>38</v>
      </c>
      <c r="F1" s="26" t="s">
        <v>34</v>
      </c>
      <c r="G1" t="s">
        <v>2</v>
      </c>
      <c r="H1" s="28" t="s">
        <v>5</v>
      </c>
      <c r="I1" s="15" t="s">
        <v>28</v>
      </c>
      <c r="J1" t="s">
        <v>3</v>
      </c>
      <c r="K1" t="s">
        <v>4</v>
      </c>
      <c r="L1" t="s">
        <v>1</v>
      </c>
      <c r="M1" s="21"/>
    </row>
    <row r="2" spans="1:17" x14ac:dyDescent="0.25">
      <c r="A2" s="25" t="s">
        <v>25</v>
      </c>
      <c r="B2" s="25" t="s">
        <v>39</v>
      </c>
      <c r="C2" s="32" t="s">
        <v>55</v>
      </c>
      <c r="D2" s="25" t="s">
        <v>40</v>
      </c>
      <c r="E2" s="25" t="s">
        <v>40</v>
      </c>
      <c r="F2" s="25"/>
      <c r="M2" s="21"/>
      <c r="N2" s="21"/>
      <c r="O2" s="21"/>
      <c r="P2" s="21"/>
      <c r="Q2" s="21"/>
    </row>
    <row r="3" spans="1:17" x14ac:dyDescent="0.25">
      <c r="A3" s="25" t="s">
        <v>0</v>
      </c>
      <c r="B3" s="25"/>
      <c r="C3" s="32"/>
      <c r="D3" s="25"/>
      <c r="E3" s="25"/>
      <c r="F3" s="25"/>
    </row>
    <row r="4" spans="1:17" x14ac:dyDescent="0.25">
      <c r="A4" t="s">
        <v>31</v>
      </c>
      <c r="B4">
        <f>233098/200025</f>
        <v>1.1653443319585053</v>
      </c>
      <c r="C4" s="33">
        <f>(10550-9339)/233098</f>
        <v>5.1952397703970005E-3</v>
      </c>
      <c r="D4">
        <v>0.77339999999999998</v>
      </c>
      <c r="E4">
        <v>1.49E-2</v>
      </c>
      <c r="F4">
        <v>0.18</v>
      </c>
      <c r="G4">
        <v>0</v>
      </c>
      <c r="H4" t="s">
        <v>52</v>
      </c>
      <c r="I4">
        <v>0</v>
      </c>
      <c r="J4">
        <v>0</v>
      </c>
      <c r="K4" t="s">
        <v>53</v>
      </c>
      <c r="L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G4" sqref="G4"/>
    </sheetView>
  </sheetViews>
  <sheetFormatPr defaultColWidth="11.42578125" defaultRowHeight="15" x14ac:dyDescent="0.25"/>
  <cols>
    <col min="5" max="5" width="13.7109375" customWidth="1"/>
  </cols>
  <sheetData>
    <row r="1" spans="1:22" x14ac:dyDescent="0.25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1"/>
      <c r="M1" s="21"/>
      <c r="N1" s="21"/>
      <c r="O1" s="21"/>
      <c r="P1" s="21"/>
      <c r="Q1" s="21"/>
      <c r="R1" s="21"/>
    </row>
    <row r="2" spans="1:22" x14ac:dyDescent="0.25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43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5" t="s">
        <v>0</v>
      </c>
      <c r="B3" s="25"/>
      <c r="C3" s="25"/>
      <c r="D3" s="25"/>
      <c r="E3" s="25"/>
    </row>
    <row r="4" spans="1:22" x14ac:dyDescent="0.25">
      <c r="A4" t="s">
        <v>31</v>
      </c>
      <c r="B4">
        <f>143198/233098</f>
        <v>0.61432530523642415</v>
      </c>
      <c r="C4">
        <v>0.63590000000000002</v>
      </c>
      <c r="D4">
        <v>1.23E-2</v>
      </c>
      <c r="E4">
        <v>0.95</v>
      </c>
      <c r="F4">
        <f>8640/143198</f>
        <v>6.0336038212824204E-2</v>
      </c>
      <c r="G4" t="s">
        <v>52</v>
      </c>
      <c r="H4">
        <v>0</v>
      </c>
      <c r="I4">
        <v>0</v>
      </c>
      <c r="J4" t="s">
        <v>53</v>
      </c>
      <c r="K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G4" sqref="G4"/>
    </sheetView>
  </sheetViews>
  <sheetFormatPr defaultColWidth="11.42578125" defaultRowHeight="15" x14ac:dyDescent="0.25"/>
  <cols>
    <col min="8" max="8" width="17.42578125" customWidth="1"/>
    <col min="12" max="18" width="10.85546875" style="1"/>
  </cols>
  <sheetData>
    <row r="1" spans="1:22" x14ac:dyDescent="0.25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3"/>
      <c r="M1" s="23"/>
      <c r="N1" s="23"/>
      <c r="O1" s="23"/>
      <c r="P1" s="23"/>
      <c r="Q1" s="23"/>
      <c r="R1" s="23"/>
    </row>
    <row r="2" spans="1:22" x14ac:dyDescent="0.25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40</v>
      </c>
      <c r="L2" s="23"/>
      <c r="M2" s="21"/>
      <c r="N2" s="21"/>
      <c r="O2" s="21"/>
      <c r="P2" s="21"/>
      <c r="Q2" s="23"/>
      <c r="R2" s="23"/>
      <c r="S2" s="21"/>
      <c r="T2" s="21"/>
      <c r="U2" s="21"/>
      <c r="V2" s="21"/>
    </row>
    <row r="3" spans="1:22" x14ac:dyDescent="0.25">
      <c r="A3" s="25" t="s">
        <v>0</v>
      </c>
      <c r="B3" s="25"/>
      <c r="C3" s="25"/>
      <c r="D3" s="25"/>
      <c r="E3" s="25"/>
    </row>
    <row r="4" spans="1:22" x14ac:dyDescent="0.25">
      <c r="A4" t="s">
        <v>31</v>
      </c>
      <c r="B4">
        <f>120646/143198</f>
        <v>0.842511766924119</v>
      </c>
      <c r="C4">
        <v>6.2399999999999997E-2</v>
      </c>
      <c r="D4">
        <v>1.1999999999999999E-3</v>
      </c>
      <c r="E4">
        <v>1</v>
      </c>
      <c r="F4">
        <f>5290/143198</f>
        <v>3.6941856729842598E-2</v>
      </c>
      <c r="G4" t="s">
        <v>52</v>
      </c>
      <c r="H4">
        <v>0</v>
      </c>
      <c r="I4">
        <v>0</v>
      </c>
      <c r="J4" t="s">
        <v>53</v>
      </c>
      <c r="K4">
        <v>0</v>
      </c>
      <c r="O4"/>
      <c r="P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8" sqref="D8"/>
    </sheetView>
  </sheetViews>
  <sheetFormatPr defaultColWidth="11.42578125" defaultRowHeight="15" x14ac:dyDescent="0.25"/>
  <sheetData>
    <row r="1" spans="1:5" x14ac:dyDescent="0.25">
      <c r="A1" s="24" t="s">
        <v>27</v>
      </c>
      <c r="B1" s="30" t="s">
        <v>44</v>
      </c>
      <c r="C1" s="30" t="s">
        <v>49</v>
      </c>
      <c r="D1" s="30" t="s">
        <v>51</v>
      </c>
      <c r="E1" t="s">
        <v>1</v>
      </c>
    </row>
    <row r="2" spans="1:5" x14ac:dyDescent="0.25">
      <c r="A2" s="25" t="s">
        <v>25</v>
      </c>
      <c r="C2" t="s">
        <v>50</v>
      </c>
    </row>
    <row r="3" spans="1:5" x14ac:dyDescent="0.25">
      <c r="A3" s="25" t="s">
        <v>0</v>
      </c>
    </row>
    <row r="4" spans="1:5" x14ac:dyDescent="0.25">
      <c r="A4" t="s">
        <v>31</v>
      </c>
      <c r="B4">
        <v>1</v>
      </c>
      <c r="C4">
        <v>0</v>
      </c>
      <c r="D4">
        <v>1</v>
      </c>
      <c r="E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1" sqref="C1"/>
    </sheetView>
  </sheetViews>
  <sheetFormatPr defaultColWidth="11.42578125" defaultRowHeight="15" x14ac:dyDescent="0.25"/>
  <sheetData>
    <row r="1" spans="1:5" x14ac:dyDescent="0.25">
      <c r="A1" s="24" t="s">
        <v>27</v>
      </c>
      <c r="B1" t="s">
        <v>35</v>
      </c>
      <c r="C1" t="s">
        <v>1</v>
      </c>
      <c r="D1" t="s">
        <v>45</v>
      </c>
      <c r="E1" t="s">
        <v>47</v>
      </c>
    </row>
    <row r="2" spans="1:5" x14ac:dyDescent="0.25">
      <c r="A2" s="25" t="s">
        <v>25</v>
      </c>
      <c r="B2" t="s">
        <v>36</v>
      </c>
      <c r="D2" t="s">
        <v>46</v>
      </c>
      <c r="E2" t="s">
        <v>48</v>
      </c>
    </row>
    <row r="3" spans="1:5" x14ac:dyDescent="0.25">
      <c r="A3" s="25" t="s">
        <v>0</v>
      </c>
    </row>
    <row r="4" spans="1:5" x14ac:dyDescent="0.25">
      <c r="A4" t="s">
        <v>31</v>
      </c>
      <c r="B4">
        <v>0.73699999999999999</v>
      </c>
      <c r="C4">
        <v>0</v>
      </c>
      <c r="D4">
        <v>0.05</v>
      </c>
      <c r="E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M25" sqref="M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2" t="s">
        <v>6</v>
      </c>
      <c r="B1" s="3"/>
      <c r="C1" s="3"/>
    </row>
    <row r="2" spans="1:8" x14ac:dyDescent="0.25">
      <c r="A2" s="2" t="s">
        <v>7</v>
      </c>
      <c r="B2" s="3"/>
      <c r="C2" s="3"/>
    </row>
    <row r="3" spans="1:8" x14ac:dyDescent="0.25">
      <c r="A3" s="4"/>
      <c r="B3" s="5" t="s">
        <v>8</v>
      </c>
      <c r="C3" s="6" t="s">
        <v>9</v>
      </c>
    </row>
    <row r="4" spans="1:8" x14ac:dyDescent="0.25">
      <c r="A4" s="7" t="s">
        <v>10</v>
      </c>
      <c r="B4" s="8">
        <v>12</v>
      </c>
      <c r="C4" s="9">
        <f>(B4*$B$19)/1000/1000</f>
        <v>5.3537967341839917E-4</v>
      </c>
    </row>
    <row r="5" spans="1:8" x14ac:dyDescent="0.25">
      <c r="A5" s="7" t="s">
        <v>11</v>
      </c>
      <c r="B5" s="8">
        <v>16.042459999999998</v>
      </c>
      <c r="C5" s="9">
        <f t="shared" ref="C5:C12" si="0">(B5*$B$19)/1000/1000</f>
        <v>7.1573391630231102E-4</v>
      </c>
    </row>
    <row r="6" spans="1:8" x14ac:dyDescent="0.25">
      <c r="A6" s="7" t="s">
        <v>12</v>
      </c>
      <c r="B6" s="8">
        <v>28.010100000000001</v>
      </c>
      <c r="C6" s="9">
        <f t="shared" si="0"/>
        <v>1.2496698492013921E-3</v>
      </c>
    </row>
    <row r="7" spans="1:8" x14ac:dyDescent="0.25">
      <c r="A7" s="7" t="s">
        <v>13</v>
      </c>
      <c r="B7" s="8">
        <v>44.009500000000003</v>
      </c>
      <c r="C7" s="9">
        <f t="shared" si="0"/>
        <v>1.963482644775587E-3</v>
      </c>
    </row>
    <row r="8" spans="1:8" x14ac:dyDescent="0.25">
      <c r="A8" s="7" t="s">
        <v>14</v>
      </c>
      <c r="B8" s="8">
        <v>2.0158800000000001</v>
      </c>
      <c r="C8" s="9">
        <f t="shared" si="0"/>
        <v>8.9938431337556905E-5</v>
      </c>
    </row>
    <row r="9" spans="1:8" x14ac:dyDescent="0.25">
      <c r="A9" s="7" t="s">
        <v>15</v>
      </c>
      <c r="B9" s="8">
        <v>18.015280000000001</v>
      </c>
      <c r="C9" s="9">
        <f t="shared" si="0"/>
        <v>8.0375122691175155E-4</v>
      </c>
    </row>
    <row r="10" spans="1:8" x14ac:dyDescent="0.25">
      <c r="A10" s="7" t="s">
        <v>16</v>
      </c>
      <c r="B10" s="8">
        <f>(78.12+92.15+106.7)/3</f>
        <v>92.323333333333338</v>
      </c>
      <c r="C10" s="9">
        <f t="shared" si="0"/>
        <v>4.1190030040748338E-3</v>
      </c>
    </row>
    <row r="11" spans="1:8" x14ac:dyDescent="0.25">
      <c r="A11" s="7" t="s">
        <v>17</v>
      </c>
      <c r="B11" s="8">
        <v>28.013400000000001</v>
      </c>
      <c r="C11" s="9">
        <f t="shared" si="0"/>
        <v>1.2498170786115822E-3</v>
      </c>
    </row>
    <row r="12" spans="1:8" x14ac:dyDescent="0.25">
      <c r="A12" s="7" t="s">
        <v>18</v>
      </c>
      <c r="B12" s="8">
        <v>31.998799999999999</v>
      </c>
      <c r="C12" s="9">
        <f t="shared" si="0"/>
        <v>1.4276255911483892E-3</v>
      </c>
    </row>
    <row r="13" spans="1:8" x14ac:dyDescent="0.25">
      <c r="A13" s="10"/>
      <c r="B13" s="11"/>
      <c r="C13" s="12"/>
    </row>
    <row r="14" spans="1:8" x14ac:dyDescent="0.25">
      <c r="A14" s="3"/>
      <c r="B14" s="13"/>
      <c r="C14" s="13"/>
    </row>
    <row r="15" spans="1:8" x14ac:dyDescent="0.25">
      <c r="A15" s="2" t="s">
        <v>19</v>
      </c>
      <c r="B15" s="13"/>
      <c r="C15" s="13"/>
    </row>
    <row r="16" spans="1:8" x14ac:dyDescent="0.25">
      <c r="A16" s="17"/>
      <c r="B16" s="14" t="s">
        <v>20</v>
      </c>
      <c r="C16" s="14"/>
      <c r="H16" s="27"/>
    </row>
    <row r="17" spans="1:8" x14ac:dyDescent="0.25">
      <c r="A17" s="17" t="s">
        <v>21</v>
      </c>
      <c r="B17" s="20">
        <v>3.6</v>
      </c>
      <c r="C17" s="8"/>
    </row>
    <row r="18" spans="1:8" x14ac:dyDescent="0.25">
      <c r="A18" s="17" t="s">
        <v>22</v>
      </c>
      <c r="B18" s="22">
        <f>B17/1000</f>
        <v>3.5999999999999999E-3</v>
      </c>
      <c r="C18" s="8"/>
      <c r="D18" s="20"/>
      <c r="E18" s="27"/>
    </row>
    <row r="19" spans="1:8" x14ac:dyDescent="0.25">
      <c r="A19" s="17" t="s">
        <v>23</v>
      </c>
      <c r="B19" s="8">
        <f>1/0.022414</f>
        <v>44.614972784866602</v>
      </c>
      <c r="C19" s="8"/>
    </row>
    <row r="20" spans="1:8" x14ac:dyDescent="0.25">
      <c r="A20" s="16" t="s">
        <v>24</v>
      </c>
      <c r="B20" s="18">
        <f>1.163</f>
        <v>1.163</v>
      </c>
      <c r="E20" s="27"/>
    </row>
    <row r="21" spans="1:8" x14ac:dyDescent="0.25">
      <c r="A21" s="16" t="s">
        <v>26</v>
      </c>
      <c r="B21" s="19">
        <f>2000/2204.62</f>
        <v>0.90718581887127947</v>
      </c>
    </row>
    <row r="28" spans="1:8" x14ac:dyDescent="0.25">
      <c r="H28" t="s">
        <v>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Fuel</vt:lpstr>
      <vt:lpstr>Meal</vt:lpstr>
      <vt:lpstr>Preheater</vt:lpstr>
      <vt:lpstr>Calciner</vt:lpstr>
      <vt:lpstr>Kiln</vt:lpstr>
      <vt:lpstr>Cooler</vt:lpstr>
      <vt:lpstr>Mixer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2020-01-09T17:13:36Z</dcterms:modified>
</cp:coreProperties>
</file>