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766DB056-9F7D-CB4B-8319-B543DCBED9F8}" xr6:coauthVersionLast="43" xr6:coauthVersionMax="43" xr10:uidLastSave="{00000000-0000-0000-0000-000000000000}"/>
  <bookViews>
    <workbookView xWindow="680" yWindow="460" windowWidth="20860" windowHeight="16840" xr2:uid="{00000000-000D-0000-FFFF-FFFF00000000}"/>
  </bookViews>
  <sheets>
    <sheet name="Fuels" sheetId="2" r:id="rId1"/>
  </sheets>
  <definedNames>
    <definedName name="fuels" localSheetId="0">Fuels!$A$1:$E$19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36" i="2"/>
  <c r="D46" i="2" l="1"/>
  <c r="O51" i="2" l="1"/>
  <c r="O50" i="2"/>
  <c r="O49" i="2"/>
  <c r="O48" i="2"/>
  <c r="O47" i="2"/>
  <c r="O46" i="2"/>
  <c r="O45" i="2"/>
  <c r="O44" i="2"/>
  <c r="O43" i="2"/>
  <c r="O42" i="2"/>
  <c r="O41" i="2"/>
  <c r="O38" i="2"/>
  <c r="O27" i="2"/>
  <c r="O23" i="2"/>
  <c r="O22" i="2"/>
  <c r="O21" i="2"/>
  <c r="O20" i="2"/>
  <c r="O19" i="2"/>
  <c r="O18" i="2"/>
  <c r="O17" i="2"/>
  <c r="O16" i="2"/>
  <c r="O15" i="2"/>
  <c r="O14" i="2"/>
  <c r="O11" i="2"/>
  <c r="O10" i="2"/>
  <c r="O9" i="2"/>
  <c r="O8" i="2"/>
  <c r="O7" i="2"/>
  <c r="O4" i="2"/>
  <c r="O5" i="2"/>
  <c r="O68" i="2"/>
  <c r="O67" i="2"/>
  <c r="O66" i="2"/>
  <c r="O65" i="2"/>
  <c r="O64" i="2"/>
  <c r="O63" i="2"/>
  <c r="O59" i="2"/>
  <c r="L5" i="2"/>
  <c r="L66" i="2"/>
  <c r="L67" i="2"/>
  <c r="D66" i="2" l="1"/>
  <c r="D67" i="2"/>
  <c r="D68" i="2"/>
  <c r="D20" i="2"/>
  <c r="D8" i="2"/>
  <c r="D5" i="2"/>
  <c r="D29" i="2"/>
  <c r="D36" i="2"/>
  <c r="D13" i="2"/>
  <c r="D7" i="2"/>
  <c r="D65" i="2"/>
  <c r="L63" i="2"/>
  <c r="L64" i="2"/>
  <c r="D59" i="2"/>
  <c r="D64" i="2"/>
  <c r="D63" i="2"/>
  <c r="D58" i="2" l="1"/>
  <c r="D57" i="2"/>
  <c r="D49" i="2" l="1"/>
  <c r="D48" i="2"/>
  <c r="D47" i="2"/>
  <c r="D45" i="2"/>
  <c r="D44" i="2"/>
  <c r="D43" i="2"/>
  <c r="D50" i="2"/>
  <c r="D51" i="2"/>
  <c r="D42" i="2"/>
  <c r="D41" i="2" l="1"/>
  <c r="D33" i="2"/>
  <c r="D26" i="2"/>
  <c r="K35" i="2" l="1"/>
  <c r="O36" i="2"/>
  <c r="O13" i="2"/>
  <c r="O31" i="2"/>
  <c r="O25" i="2"/>
  <c r="O39" i="2"/>
  <c r="O32" i="2"/>
  <c r="O29" i="2"/>
  <c r="O37" i="2"/>
  <c r="O30" i="2"/>
  <c r="O61" i="2"/>
  <c r="O24" i="2"/>
  <c r="O53" i="2"/>
  <c r="O28" i="2"/>
  <c r="O12" i="2"/>
  <c r="C37" i="2" l="1"/>
  <c r="D37" i="2" s="1"/>
  <c r="D39" i="2"/>
  <c r="B37" i="2" l="1"/>
  <c r="D31" i="2"/>
  <c r="D25" i="2"/>
  <c r="D23" i="2"/>
  <c r="D16" i="2"/>
  <c r="D24" i="2"/>
  <c r="D30" i="2"/>
  <c r="D15" i="2"/>
  <c r="D32" i="2"/>
  <c r="C19" i="2"/>
  <c r="D19" i="2" s="1"/>
  <c r="D53" i="2" l="1"/>
  <c r="D12" i="2"/>
  <c r="O55" i="2" l="1"/>
  <c r="O56" i="2"/>
  <c r="O33" i="2" l="1"/>
  <c r="O26" i="2"/>
  <c r="O54" i="2"/>
  <c r="O60" i="2"/>
  <c r="O62" i="2"/>
  <c r="O34" i="2"/>
  <c r="O35" i="2"/>
  <c r="O6" i="2"/>
  <c r="D34" i="2" l="1"/>
  <c r="D4" i="2"/>
  <c r="E41" i="2"/>
  <c r="E33" i="2"/>
  <c r="E26" i="2"/>
  <c r="D6" i="2"/>
  <c r="J26" i="2" l="1"/>
  <c r="J41" i="2"/>
  <c r="J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K8" authorId="0" shapeId="0" xr:uid="{0FA20522-A78E-BC41-BBDE-E744FD7921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3" authorId="0" shapeId="0" xr:uid="{929B6985-EAC9-3E48-B2CC-DF1F1E7661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16" authorId="1" shapeId="0" xr:uid="{00000000-0006-0000-00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3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36" authorId="0" shapeId="0" xr:uid="{56648399-0E28-A146-8413-80EBA4D9D8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K64" authorId="0" shapeId="0" xr:uid="{D295E4C3-4D35-6443-92B2-6E39106B62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Tahoma"/>
            <family val="2"/>
          </rPr>
          <t>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<sst xmlns="http://schemas.openxmlformats.org/spreadsheetml/2006/main" count="129" uniqueCount="104">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</sst>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>1-N4</f>
        <v>1</v>
      </c>
      <c r="P4"/>
      <c r="Q4" t="s">
        <v>66</v>
      </c>
    </row>
    <row r="5" spans="1:17" s="3" customFormat="1" x14ac:dyDescent="0.2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J5"/>
      <c r="K5">
        <v>1</v>
      </c>
      <c r="L5" s="10">
        <f>C5/C$65</f>
        <v>2.7064220183486238</v>
      </c>
      <c r="M5" s="1">
        <v>1.2</v>
      </c>
      <c r="N5" s="12">
        <v>0</v>
      </c>
      <c r="O5" s="11">
        <f>1-N5</f>
        <v>1</v>
      </c>
      <c r="P5"/>
      <c r="Q5" t="s">
        <v>66</v>
      </c>
    </row>
    <row r="6" spans="1:17" s="3" customFormat="1" hidden="1" x14ac:dyDescent="0.2">
      <c r="A6" t="s">
        <v>6</v>
      </c>
      <c r="B6">
        <v>31</v>
      </c>
      <c r="C6">
        <v>31</v>
      </c>
      <c r="D6">
        <f>G6*(44/12)</f>
        <v>2.97</v>
      </c>
      <c r="E6"/>
      <c r="F6"/>
      <c r="G6">
        <v>0.81</v>
      </c>
      <c r="H6"/>
      <c r="I6"/>
      <c r="J6"/>
      <c r="K6">
        <v>6.4000000000000001E-2</v>
      </c>
      <c r="L6">
        <v>0</v>
      </c>
      <c r="M6">
        <v>0</v>
      </c>
      <c r="N6">
        <v>1</v>
      </c>
      <c r="O6">
        <f t="shared" ref="O6:O34" si="0">1-N6</f>
        <v>0</v>
      </c>
      <c r="P6"/>
      <c r="Q6" t="s">
        <v>31</v>
      </c>
    </row>
    <row r="7" spans="1:17" s="3" customFormat="1" hidden="1" x14ac:dyDescent="0.2">
      <c r="A7" t="s">
        <v>83</v>
      </c>
      <c r="B7"/>
      <c r="C7">
        <v>26.7</v>
      </c>
      <c r="D7">
        <f>98.3*C7/1000</f>
        <v>2.6246099999999997</v>
      </c>
      <c r="E7"/>
      <c r="F7"/>
      <c r="G7">
        <v>0.67</v>
      </c>
      <c r="H7"/>
      <c r="I7"/>
      <c r="J7"/>
      <c r="K7"/>
      <c r="L7"/>
      <c r="M7">
        <v>0</v>
      </c>
      <c r="N7">
        <v>1</v>
      </c>
      <c r="O7">
        <f t="shared" ref="O7:O11" si="1">1-N7</f>
        <v>0</v>
      </c>
      <c r="P7"/>
      <c r="Q7"/>
    </row>
    <row r="8" spans="1:17" s="3" customFormat="1" x14ac:dyDescent="0.2">
      <c r="A8" t="s">
        <v>87</v>
      </c>
      <c r="B8">
        <v>25.8</v>
      </c>
      <c r="C8">
        <v>25.8</v>
      </c>
      <c r="D8">
        <f>96.1*C8/1000</f>
        <v>2.4793799999999999</v>
      </c>
      <c r="E8"/>
      <c r="F8"/>
      <c r="G8">
        <v>0.67</v>
      </c>
      <c r="H8"/>
      <c r="I8"/>
      <c r="J8"/>
      <c r="K8">
        <v>6.4000000000000001E-2</v>
      </c>
      <c r="L8">
        <v>0</v>
      </c>
      <c r="M8">
        <v>0</v>
      </c>
      <c r="N8">
        <v>1</v>
      </c>
      <c r="O8">
        <f t="shared" si="1"/>
        <v>0</v>
      </c>
      <c r="P8"/>
      <c r="Q8"/>
    </row>
    <row r="9" spans="1:17" s="3" customFormat="1" hidden="1" x14ac:dyDescent="0.2">
      <c r="A9" t="s">
        <v>80</v>
      </c>
      <c r="B9"/>
      <c r="C9">
        <v>23.07</v>
      </c>
      <c r="D9"/>
      <c r="E9"/>
      <c r="F9"/>
      <c r="G9"/>
      <c r="H9"/>
      <c r="I9"/>
      <c r="J9"/>
      <c r="K9"/>
      <c r="L9"/>
      <c r="M9">
        <v>0</v>
      </c>
      <c r="N9">
        <v>1</v>
      </c>
      <c r="O9">
        <f t="shared" si="1"/>
        <v>0</v>
      </c>
      <c r="P9"/>
      <c r="Q9"/>
    </row>
    <row r="10" spans="1:17" s="3" customFormat="1" hidden="1" x14ac:dyDescent="0.2">
      <c r="A10" t="s">
        <v>82</v>
      </c>
      <c r="B10"/>
      <c r="C10">
        <v>26.66</v>
      </c>
      <c r="D10"/>
      <c r="E10"/>
      <c r="F10"/>
      <c r="G10"/>
      <c r="H10"/>
      <c r="I10"/>
      <c r="J10"/>
      <c r="K10"/>
      <c r="L10"/>
      <c r="M10">
        <v>0</v>
      </c>
      <c r="N10">
        <v>1</v>
      </c>
      <c r="O10">
        <f t="shared" si="1"/>
        <v>0</v>
      </c>
      <c r="P10"/>
      <c r="Q10"/>
    </row>
    <row r="11" spans="1:17" s="3" customFormat="1" hidden="1" x14ac:dyDescent="0.2">
      <c r="A11" t="s">
        <v>72</v>
      </c>
      <c r="B11">
        <v>28.2</v>
      </c>
      <c r="C11">
        <v>28.2</v>
      </c>
      <c r="D11">
        <v>2.94</v>
      </c>
      <c r="E11"/>
      <c r="F11"/>
      <c r="G11"/>
      <c r="H11"/>
      <c r="I11"/>
      <c r="J11"/>
      <c r="K11"/>
      <c r="L11"/>
      <c r="M11">
        <v>0</v>
      </c>
      <c r="N11">
        <v>1</v>
      </c>
      <c r="O11">
        <f t="shared" si="1"/>
        <v>0</v>
      </c>
      <c r="P11"/>
      <c r="Q11"/>
    </row>
    <row r="12" spans="1:17" hidden="1" x14ac:dyDescent="0.2">
      <c r="A12" t="s">
        <v>46</v>
      </c>
      <c r="B12">
        <v>26.34</v>
      </c>
      <c r="C12">
        <v>26.34</v>
      </c>
      <c r="D12">
        <f>(0.02657*C12)*(44/12)</f>
        <v>2.5661305999999997</v>
      </c>
      <c r="K12" s="5">
        <v>0.1</v>
      </c>
      <c r="M12">
        <v>0</v>
      </c>
      <c r="N12">
        <v>1</v>
      </c>
      <c r="O12">
        <f t="shared" si="0"/>
        <v>0</v>
      </c>
    </row>
    <row r="13" spans="1:17" x14ac:dyDescent="0.2">
      <c r="A13" t="s">
        <v>62</v>
      </c>
      <c r="B13">
        <v>28.2</v>
      </c>
      <c r="C13">
        <v>28.2</v>
      </c>
      <c r="D13">
        <f>94.6*C13/1000</f>
        <v>2.6677199999999996</v>
      </c>
      <c r="G13">
        <v>0.73</v>
      </c>
      <c r="K13">
        <v>6.4000000000000001E-2</v>
      </c>
      <c r="L13">
        <v>0</v>
      </c>
      <c r="M13">
        <v>0</v>
      </c>
      <c r="N13">
        <v>1</v>
      </c>
      <c r="O13">
        <f t="shared" si="0"/>
        <v>0</v>
      </c>
      <c r="Q13" t="s">
        <v>41</v>
      </c>
    </row>
    <row r="14" spans="1:17" hidden="1" x14ac:dyDescent="0.2">
      <c r="A14" t="s">
        <v>84</v>
      </c>
      <c r="C14">
        <v>28.96</v>
      </c>
      <c r="K14" s="5"/>
      <c r="M14">
        <v>0</v>
      </c>
      <c r="N14">
        <v>1</v>
      </c>
      <c r="O14">
        <f t="shared" ref="O14:O23" si="2">1-N14</f>
        <v>0</v>
      </c>
    </row>
    <row r="15" spans="1:17" hidden="1" x14ac:dyDescent="0.2">
      <c r="A15" t="s">
        <v>48</v>
      </c>
      <c r="B15">
        <v>31.7</v>
      </c>
      <c r="C15">
        <v>30.23</v>
      </c>
      <c r="D15">
        <f>0.094*C15</f>
        <v>2.8416200000000003</v>
      </c>
      <c r="K15" s="5">
        <v>0.1</v>
      </c>
      <c r="M15">
        <v>0</v>
      </c>
      <c r="N15">
        <v>1</v>
      </c>
      <c r="O15">
        <f t="shared" si="2"/>
        <v>0</v>
      </c>
      <c r="Q15" t="s">
        <v>42</v>
      </c>
    </row>
    <row r="16" spans="1:17" hidden="1" x14ac:dyDescent="0.2">
      <c r="A16" t="s">
        <v>58</v>
      </c>
      <c r="B16">
        <v>28.94</v>
      </c>
      <c r="C16">
        <v>26.68</v>
      </c>
      <c r="D16">
        <f>(((44/12)*26.5)*C16)/1000</f>
        <v>2.5924066666666663</v>
      </c>
      <c r="K16" s="5">
        <v>0.1</v>
      </c>
      <c r="M16">
        <v>0</v>
      </c>
      <c r="N16">
        <v>1</v>
      </c>
      <c r="O16">
        <f t="shared" si="2"/>
        <v>0</v>
      </c>
      <c r="Q16" t="s">
        <v>43</v>
      </c>
    </row>
    <row r="17" spans="1:17" hidden="1" x14ac:dyDescent="0.2">
      <c r="A17" t="s">
        <v>79</v>
      </c>
      <c r="C17">
        <v>30.63</v>
      </c>
      <c r="K17" s="5"/>
      <c r="M17">
        <v>0</v>
      </c>
      <c r="N17">
        <v>1</v>
      </c>
      <c r="O17">
        <f t="shared" si="2"/>
        <v>0</v>
      </c>
    </row>
    <row r="18" spans="1:17" hidden="1" x14ac:dyDescent="0.2">
      <c r="A18" t="s">
        <v>81</v>
      </c>
      <c r="C18">
        <v>26.68</v>
      </c>
      <c r="K18" s="5"/>
      <c r="M18">
        <v>0</v>
      </c>
      <c r="N18">
        <v>1</v>
      </c>
      <c r="O18">
        <f t="shared" si="2"/>
        <v>0</v>
      </c>
    </row>
    <row r="19" spans="1:17" hidden="1" x14ac:dyDescent="0.2">
      <c r="A19" t="s">
        <v>55</v>
      </c>
      <c r="C19">
        <f>13500/430</f>
        <v>31.395348837209301</v>
      </c>
      <c r="D19">
        <f>94.6*C19/1000</f>
        <v>2.9699999999999998</v>
      </c>
      <c r="K19" s="5">
        <v>0.1</v>
      </c>
      <c r="M19">
        <v>0</v>
      </c>
      <c r="N19">
        <v>1</v>
      </c>
      <c r="O19">
        <f t="shared" si="2"/>
        <v>0</v>
      </c>
      <c r="Q19" t="s">
        <v>45</v>
      </c>
    </row>
    <row r="20" spans="1:17" hidden="1" x14ac:dyDescent="0.2">
      <c r="A20" t="s">
        <v>52</v>
      </c>
      <c r="B20">
        <v>25.16</v>
      </c>
      <c r="C20">
        <v>25.16</v>
      </c>
      <c r="D20">
        <f>93.99*C20/1000</f>
        <v>2.3647884000000001</v>
      </c>
      <c r="K20" s="5">
        <v>0.1</v>
      </c>
      <c r="M20">
        <v>0</v>
      </c>
      <c r="N20">
        <v>1</v>
      </c>
      <c r="O20">
        <f t="shared" si="2"/>
        <v>0</v>
      </c>
      <c r="Q20" t="s">
        <v>41</v>
      </c>
    </row>
    <row r="21" spans="1:17" hidden="1" x14ac:dyDescent="0.2">
      <c r="A21" t="s">
        <v>85</v>
      </c>
      <c r="C21">
        <v>20.52</v>
      </c>
      <c r="K21" s="5"/>
      <c r="M21">
        <v>0</v>
      </c>
      <c r="N21">
        <v>1</v>
      </c>
      <c r="O21">
        <f t="shared" si="2"/>
        <v>0</v>
      </c>
    </row>
    <row r="22" spans="1:17" hidden="1" x14ac:dyDescent="0.2">
      <c r="A22" t="s">
        <v>86</v>
      </c>
      <c r="C22">
        <v>19.98</v>
      </c>
      <c r="K22" s="5"/>
      <c r="M22">
        <v>0</v>
      </c>
      <c r="N22">
        <v>1</v>
      </c>
      <c r="O22">
        <f t="shared" si="2"/>
        <v>0</v>
      </c>
    </row>
    <row r="23" spans="1:17" hidden="1" x14ac:dyDescent="0.2">
      <c r="A23" t="s">
        <v>59</v>
      </c>
      <c r="B23">
        <v>28.01</v>
      </c>
      <c r="C23">
        <v>25.74</v>
      </c>
      <c r="D23">
        <f>(((44/12)*27.27)*C23)/1000</f>
        <v>2.5737425999999997</v>
      </c>
      <c r="K23" s="5">
        <v>0.1</v>
      </c>
      <c r="M23">
        <v>0</v>
      </c>
      <c r="N23">
        <v>1</v>
      </c>
      <c r="O23">
        <f t="shared" si="2"/>
        <v>0</v>
      </c>
      <c r="Q23" t="s">
        <v>43</v>
      </c>
    </row>
    <row r="24" spans="1:17" hidden="1" x14ac:dyDescent="0.2">
      <c r="A24" t="s">
        <v>49</v>
      </c>
      <c r="B24">
        <v>27.1</v>
      </c>
      <c r="C24">
        <v>25.8</v>
      </c>
      <c r="D24">
        <f>0.096*C24</f>
        <v>2.4768000000000003</v>
      </c>
      <c r="K24" s="5">
        <v>0.1</v>
      </c>
      <c r="M24">
        <v>0</v>
      </c>
      <c r="N24">
        <v>1</v>
      </c>
      <c r="O24">
        <f t="shared" si="0"/>
        <v>0</v>
      </c>
      <c r="Q24" t="s">
        <v>42</v>
      </c>
    </row>
    <row r="25" spans="1:17" hidden="1" x14ac:dyDescent="0.2">
      <c r="A25" t="s">
        <v>60</v>
      </c>
      <c r="B25">
        <v>25.97</v>
      </c>
      <c r="C25">
        <v>24.66</v>
      </c>
      <c r="D25">
        <f>(((44/12)*25.68)*C25)/1000</f>
        <v>2.3219856000000001</v>
      </c>
      <c r="K25" s="5">
        <v>0.1</v>
      </c>
      <c r="M25">
        <v>0</v>
      </c>
      <c r="N25">
        <v>1</v>
      </c>
      <c r="O25">
        <f t="shared" si="0"/>
        <v>0</v>
      </c>
      <c r="Q25" t="s">
        <v>43</v>
      </c>
    </row>
    <row r="26" spans="1:17" hidden="1" x14ac:dyDescent="0.2">
      <c r="A26" t="s">
        <v>13</v>
      </c>
      <c r="B26" s="6">
        <v>29.01</v>
      </c>
      <c r="C26" s="6">
        <v>29.01</v>
      </c>
      <c r="D26" s="6">
        <f>G26*3.7</f>
        <v>3.2578499999999999</v>
      </c>
      <c r="E26">
        <f>18/2*H26</f>
        <v>9.0000000000000011E-3</v>
      </c>
      <c r="F26">
        <v>0.04</v>
      </c>
      <c r="G26">
        <v>0.88049999999999995</v>
      </c>
      <c r="H26">
        <v>1E-3</v>
      </c>
      <c r="I26">
        <v>6.0000000000000001E-3</v>
      </c>
      <c r="J26">
        <f>1-SUM(G26:I26)</f>
        <v>0.11250000000000004</v>
      </c>
      <c r="L26">
        <v>0</v>
      </c>
      <c r="M26">
        <v>0</v>
      </c>
      <c r="N26">
        <v>1</v>
      </c>
      <c r="O26">
        <f t="shared" si="0"/>
        <v>0</v>
      </c>
      <c r="Q26" t="s">
        <v>20</v>
      </c>
    </row>
    <row r="27" spans="1:17" hidden="1" x14ac:dyDescent="0.2">
      <c r="A27" t="s">
        <v>73</v>
      </c>
      <c r="B27" s="6">
        <v>28.4</v>
      </c>
      <c r="C27" s="6">
        <v>28.4</v>
      </c>
      <c r="D27" s="6">
        <v>2.94</v>
      </c>
      <c r="M27">
        <v>0</v>
      </c>
      <c r="N27">
        <v>1</v>
      </c>
      <c r="O27">
        <f t="shared" ref="O27" si="3">1-N27</f>
        <v>0</v>
      </c>
    </row>
    <row r="28" spans="1:17" hidden="1" x14ac:dyDescent="0.2">
      <c r="A28" t="s">
        <v>47</v>
      </c>
      <c r="B28">
        <v>28.434999999999999</v>
      </c>
      <c r="C28">
        <v>28.434999999999999</v>
      </c>
      <c r="D28" s="5">
        <v>3.01</v>
      </c>
      <c r="K28" s="5">
        <v>0.1</v>
      </c>
      <c r="M28">
        <v>0</v>
      </c>
      <c r="N28">
        <v>1</v>
      </c>
      <c r="O28">
        <f t="shared" si="0"/>
        <v>0</v>
      </c>
      <c r="Q28" t="s">
        <v>71</v>
      </c>
    </row>
    <row r="29" spans="1:17" x14ac:dyDescent="0.2">
      <c r="A29" t="s">
        <v>54</v>
      </c>
      <c r="B29">
        <v>28.2</v>
      </c>
      <c r="C29">
        <v>28.2</v>
      </c>
      <c r="D29">
        <f>107*C29/1000</f>
        <v>3.0174000000000003</v>
      </c>
      <c r="G29">
        <v>0.83</v>
      </c>
      <c r="K29" s="5">
        <v>0.2</v>
      </c>
      <c r="M29">
        <v>0</v>
      </c>
      <c r="N29">
        <v>1</v>
      </c>
      <c r="O29">
        <f t="shared" si="0"/>
        <v>0</v>
      </c>
    </row>
    <row r="30" spans="1:17" hidden="1" x14ac:dyDescent="0.2">
      <c r="A30" t="s">
        <v>51</v>
      </c>
      <c r="B30">
        <v>30</v>
      </c>
      <c r="C30">
        <v>28.434999999999999</v>
      </c>
      <c r="D30">
        <f>0.109*C30</f>
        <v>3.099415</v>
      </c>
      <c r="K30" s="5">
        <v>0.1</v>
      </c>
      <c r="M30">
        <v>0</v>
      </c>
      <c r="N30">
        <v>1</v>
      </c>
      <c r="O30">
        <f t="shared" si="0"/>
        <v>0</v>
      </c>
      <c r="Q30" t="s">
        <v>42</v>
      </c>
    </row>
    <row r="31" spans="1:17" hidden="1" x14ac:dyDescent="0.2">
      <c r="A31" t="s">
        <v>61</v>
      </c>
      <c r="B31">
        <v>29.18</v>
      </c>
      <c r="C31">
        <v>28.434999999999999</v>
      </c>
      <c r="D31">
        <f>(((44/12)*30.6)*C31)/1000</f>
        <v>3.190407</v>
      </c>
      <c r="K31" s="5">
        <v>0.1</v>
      </c>
      <c r="M31">
        <v>0</v>
      </c>
      <c r="N31">
        <v>1</v>
      </c>
      <c r="O31">
        <f t="shared" si="0"/>
        <v>0</v>
      </c>
      <c r="Q31" t="s">
        <v>43</v>
      </c>
    </row>
    <row r="32" spans="1:17" hidden="1" x14ac:dyDescent="0.2">
      <c r="A32" t="s">
        <v>56</v>
      </c>
      <c r="C32">
        <v>28.434999999999999</v>
      </c>
      <c r="D32">
        <f>C32*29.2*(44/12)/1000</f>
        <v>3.0444406666666666</v>
      </c>
      <c r="K32" s="5">
        <v>0.1</v>
      </c>
      <c r="M32">
        <v>0</v>
      </c>
      <c r="N32">
        <v>1</v>
      </c>
      <c r="O32">
        <f t="shared" si="0"/>
        <v>0</v>
      </c>
      <c r="Q32" t="s">
        <v>45</v>
      </c>
    </row>
    <row r="33" spans="1:17" hidden="1" x14ac:dyDescent="0.2">
      <c r="A33" t="s">
        <v>19</v>
      </c>
      <c r="B33" s="6">
        <v>31.1</v>
      </c>
      <c r="C33">
        <v>28.434999999999999</v>
      </c>
      <c r="D33" s="6">
        <f>G33*3.7</f>
        <v>2.9174500000000001</v>
      </c>
      <c r="E33">
        <f>18/2*H33</f>
        <v>0.40590000000000004</v>
      </c>
      <c r="F33">
        <v>0.08</v>
      </c>
      <c r="G33">
        <v>0.78849999999999998</v>
      </c>
      <c r="H33">
        <v>4.5100000000000001E-2</v>
      </c>
      <c r="I33">
        <v>0</v>
      </c>
      <c r="J33">
        <f>1-SUM(G33:I33)</f>
        <v>0.16639999999999999</v>
      </c>
      <c r="L33">
        <v>0</v>
      </c>
      <c r="M33">
        <v>0</v>
      </c>
      <c r="N33">
        <v>1</v>
      </c>
      <c r="O33">
        <f t="shared" si="0"/>
        <v>0</v>
      </c>
      <c r="Q33" t="s">
        <v>20</v>
      </c>
    </row>
    <row r="34" spans="1:17" hidden="1" x14ac:dyDescent="0.2">
      <c r="A34" t="s">
        <v>9</v>
      </c>
      <c r="B34">
        <v>45.6</v>
      </c>
      <c r="C34">
        <v>28.434999999999999</v>
      </c>
      <c r="D34">
        <f>G34*(44/12)</f>
        <v>3.1533333333333333</v>
      </c>
      <c r="E34">
        <v>0</v>
      </c>
      <c r="G34">
        <v>0.86</v>
      </c>
      <c r="K34">
        <v>0.438</v>
      </c>
      <c r="L34">
        <v>0</v>
      </c>
      <c r="M34">
        <v>0</v>
      </c>
      <c r="N34">
        <v>1</v>
      </c>
      <c r="O34">
        <f t="shared" si="0"/>
        <v>0</v>
      </c>
      <c r="Q34" t="s">
        <v>31</v>
      </c>
    </row>
    <row r="35" spans="1:17" hidden="1" x14ac:dyDescent="0.2">
      <c r="A35" t="s">
        <v>8</v>
      </c>
      <c r="B35">
        <v>52</v>
      </c>
      <c r="C35">
        <v>47</v>
      </c>
      <c r="D35">
        <v>2.75</v>
      </c>
      <c r="E35">
        <v>0</v>
      </c>
      <c r="K35">
        <f>0.007*C35</f>
        <v>0.32900000000000001</v>
      </c>
      <c r="L35">
        <v>0</v>
      </c>
      <c r="M35">
        <v>0</v>
      </c>
      <c r="N35">
        <v>1</v>
      </c>
      <c r="O35">
        <f>1-N35</f>
        <v>0</v>
      </c>
      <c r="Q35" t="s">
        <v>31</v>
      </c>
    </row>
    <row r="36" spans="1:17" x14ac:dyDescent="0.2">
      <c r="A36" t="s">
        <v>63</v>
      </c>
      <c r="B36">
        <v>48</v>
      </c>
      <c r="C36">
        <v>48</v>
      </c>
      <c r="D36">
        <f>56.1*C36/1000</f>
        <v>2.6928000000000001</v>
      </c>
      <c r="G36">
        <v>0.73</v>
      </c>
      <c r="K36">
        <f>0.007*C36</f>
        <v>0.33600000000000002</v>
      </c>
      <c r="M36">
        <v>0</v>
      </c>
      <c r="N36">
        <v>1</v>
      </c>
      <c r="O36">
        <f>1-N36</f>
        <v>0</v>
      </c>
    </row>
    <row r="37" spans="1:17" ht="16.5" hidden="1" customHeight="1" x14ac:dyDescent="0.2">
      <c r="A37" t="s">
        <v>53</v>
      </c>
      <c r="B37">
        <f>40.36*(1/0.554)</f>
        <v>72.851985559566785</v>
      </c>
      <c r="C37">
        <f>36.4/0.7</f>
        <v>52</v>
      </c>
      <c r="D37">
        <f>55.2*C37/1000</f>
        <v>2.8704000000000001</v>
      </c>
      <c r="K37" s="5">
        <v>0.1</v>
      </c>
      <c r="M37">
        <v>0</v>
      </c>
      <c r="N37">
        <v>1</v>
      </c>
      <c r="O37">
        <f>1-N37</f>
        <v>0</v>
      </c>
      <c r="Q37" t="s">
        <v>44</v>
      </c>
    </row>
    <row r="38" spans="1:17" ht="16.5" hidden="1" customHeight="1" x14ac:dyDescent="0.2">
      <c r="A38" t="s">
        <v>88</v>
      </c>
      <c r="K38" s="5"/>
      <c r="M38">
        <v>0</v>
      </c>
      <c r="N38">
        <v>1</v>
      </c>
      <c r="O38">
        <f t="shared" ref="O38" si="4">1-N38</f>
        <v>0</v>
      </c>
    </row>
    <row r="39" spans="1:17" hidden="1" x14ac:dyDescent="0.2">
      <c r="A39" t="s">
        <v>57</v>
      </c>
      <c r="C39">
        <v>47.1</v>
      </c>
      <c r="D39">
        <f>56.1*C39/1000</f>
        <v>2.6423100000000002</v>
      </c>
      <c r="K39" s="5">
        <v>0.1</v>
      </c>
      <c r="M39">
        <v>0</v>
      </c>
      <c r="N39">
        <v>1</v>
      </c>
      <c r="O39">
        <f>1-N39</f>
        <v>0</v>
      </c>
      <c r="Q39" t="s">
        <v>45</v>
      </c>
    </row>
    <row r="40" spans="1:17" hidden="1" x14ac:dyDescent="0.2">
      <c r="A40" t="s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1">
        <v>0</v>
      </c>
      <c r="O40" s="11">
        <v>0</v>
      </c>
      <c r="P40" s="1">
        <v>0</v>
      </c>
      <c r="Q40" t="s">
        <v>40</v>
      </c>
    </row>
    <row r="41" spans="1:17" hidden="1" x14ac:dyDescent="0.2">
      <c r="A41" t="s">
        <v>23</v>
      </c>
      <c r="B41" s="6">
        <v>33.369999999999997</v>
      </c>
      <c r="C41" s="6">
        <v>33.369999999999997</v>
      </c>
      <c r="D41" s="6">
        <f>G41*3.7</f>
        <v>3.2190000000000003</v>
      </c>
      <c r="E41">
        <f>18/2*H41</f>
        <v>0.36270000000000002</v>
      </c>
      <c r="F41">
        <v>0.01</v>
      </c>
      <c r="G41">
        <v>0.87</v>
      </c>
      <c r="H41">
        <v>4.0300000000000002E-2</v>
      </c>
      <c r="I41">
        <v>0</v>
      </c>
      <c r="J41">
        <f>1-SUM(G41:I41)</f>
        <v>8.9700000000000002E-2</v>
      </c>
      <c r="L41">
        <v>0</v>
      </c>
      <c r="M41">
        <v>0</v>
      </c>
      <c r="N41">
        <v>1</v>
      </c>
      <c r="O41">
        <f t="shared" ref="O41:O51" si="5">1-N41</f>
        <v>0</v>
      </c>
      <c r="Q41" t="s">
        <v>24</v>
      </c>
    </row>
    <row r="42" spans="1:17" x14ac:dyDescent="0.2">
      <c r="A42" t="s">
        <v>89</v>
      </c>
      <c r="B42">
        <v>1</v>
      </c>
      <c r="C42">
        <v>1</v>
      </c>
      <c r="D42" s="7">
        <f>4356/6225/3.6</f>
        <v>0.19437751004016066</v>
      </c>
      <c r="N42">
        <v>1</v>
      </c>
      <c r="O42">
        <f t="shared" si="5"/>
        <v>0</v>
      </c>
      <c r="Q42" t="s">
        <v>67</v>
      </c>
    </row>
    <row r="43" spans="1:17" x14ac:dyDescent="0.2">
      <c r="A43" t="s">
        <v>90</v>
      </c>
      <c r="B43">
        <v>1</v>
      </c>
      <c r="C43">
        <v>1</v>
      </c>
      <c r="D43" s="7">
        <f>4849/9534/3.6</f>
        <v>0.14127799920751463</v>
      </c>
      <c r="N43">
        <v>1</v>
      </c>
      <c r="O43">
        <f t="shared" si="5"/>
        <v>0</v>
      </c>
      <c r="Q43" t="s">
        <v>67</v>
      </c>
    </row>
    <row r="44" spans="1:17" x14ac:dyDescent="0.2">
      <c r="A44" t="s">
        <v>91</v>
      </c>
      <c r="B44">
        <v>1</v>
      </c>
      <c r="C44">
        <v>1</v>
      </c>
      <c r="D44" s="7">
        <f>4625/11187/3.6</f>
        <v>0.11484063843945849</v>
      </c>
      <c r="N44">
        <v>1</v>
      </c>
      <c r="O44">
        <f t="shared" si="5"/>
        <v>0</v>
      </c>
      <c r="Q44" t="s">
        <v>67</v>
      </c>
    </row>
    <row r="45" spans="1:17" x14ac:dyDescent="0.2">
      <c r="A45" t="s">
        <v>92</v>
      </c>
      <c r="B45">
        <v>1</v>
      </c>
      <c r="C45">
        <v>1</v>
      </c>
      <c r="D45" s="7">
        <f>1077/4079/3.6</f>
        <v>7.334313965841302E-2</v>
      </c>
      <c r="N45">
        <v>1</v>
      </c>
      <c r="O45">
        <f t="shared" si="5"/>
        <v>0</v>
      </c>
      <c r="Q45" t="s">
        <v>67</v>
      </c>
    </row>
    <row r="46" spans="1:17" x14ac:dyDescent="0.2">
      <c r="A46" t="s">
        <v>93</v>
      </c>
      <c r="B46">
        <v>1</v>
      </c>
      <c r="C46">
        <v>1</v>
      </c>
      <c r="D46" s="7">
        <f>575/3375/3.6</f>
        <v>4.7325102880658436E-2</v>
      </c>
      <c r="N46">
        <v>1</v>
      </c>
      <c r="O46">
        <f t="shared" si="5"/>
        <v>0</v>
      </c>
      <c r="Q46" t="s">
        <v>67</v>
      </c>
    </row>
    <row r="47" spans="1:17" x14ac:dyDescent="0.2">
      <c r="A47" t="s">
        <v>94</v>
      </c>
      <c r="B47">
        <v>1</v>
      </c>
      <c r="C47">
        <v>1</v>
      </c>
      <c r="D47" s="7">
        <f>410/3515/3.6</f>
        <v>3.2400821874506082E-2</v>
      </c>
      <c r="N47">
        <v>1</v>
      </c>
      <c r="O47">
        <f t="shared" si="5"/>
        <v>0</v>
      </c>
      <c r="Q47" t="s">
        <v>67</v>
      </c>
    </row>
    <row r="48" spans="1:17" x14ac:dyDescent="0.2">
      <c r="A48" t="s">
        <v>95</v>
      </c>
      <c r="B48">
        <v>1</v>
      </c>
      <c r="C48">
        <v>1</v>
      </c>
      <c r="D48">
        <f>1071/1478/3.6</f>
        <v>0.20128552097428956</v>
      </c>
      <c r="N48">
        <v>1</v>
      </c>
      <c r="O48">
        <f t="shared" si="5"/>
        <v>0</v>
      </c>
      <c r="Q48" t="s">
        <v>67</v>
      </c>
    </row>
    <row r="49" spans="1:17" x14ac:dyDescent="0.2">
      <c r="A49" t="s">
        <v>96</v>
      </c>
      <c r="B49">
        <v>1</v>
      </c>
      <c r="C49">
        <v>1</v>
      </c>
      <c r="D49">
        <f>553/1052/3.6</f>
        <v>0.14601816645542881</v>
      </c>
      <c r="N49">
        <v>1</v>
      </c>
      <c r="O49">
        <f t="shared" si="5"/>
        <v>0</v>
      </c>
      <c r="Q49" t="s">
        <v>67</v>
      </c>
    </row>
    <row r="50" spans="1:17" x14ac:dyDescent="0.2">
      <c r="A50" t="s">
        <v>97</v>
      </c>
      <c r="B50">
        <v>1</v>
      </c>
      <c r="C50">
        <v>1</v>
      </c>
      <c r="D50">
        <f>754/1076/3.6</f>
        <v>0.1946509706732755</v>
      </c>
      <c r="N50">
        <v>1</v>
      </c>
      <c r="O50">
        <f t="shared" si="5"/>
        <v>0</v>
      </c>
      <c r="Q50" t="s">
        <v>67</v>
      </c>
    </row>
    <row r="51" spans="1:17" x14ac:dyDescent="0.2">
      <c r="A51" t="s">
        <v>98</v>
      </c>
      <c r="B51">
        <v>1</v>
      </c>
      <c r="C51">
        <v>1</v>
      </c>
      <c r="D51">
        <f>1877/4300/3.6</f>
        <v>0.1212532299741602</v>
      </c>
      <c r="N51">
        <v>1</v>
      </c>
      <c r="O51">
        <f t="shared" si="5"/>
        <v>0</v>
      </c>
      <c r="Q51" t="s">
        <v>67</v>
      </c>
    </row>
    <row r="52" spans="1:17" x14ac:dyDescent="0.2">
      <c r="A52" t="s">
        <v>103</v>
      </c>
      <c r="B52">
        <v>1</v>
      </c>
      <c r="C52">
        <v>1</v>
      </c>
      <c r="D52">
        <v>0</v>
      </c>
    </row>
    <row r="53" spans="1:17" hidden="1" x14ac:dyDescent="0.2">
      <c r="A53" t="s">
        <v>65</v>
      </c>
      <c r="B53">
        <v>1</v>
      </c>
      <c r="C53">
        <v>1</v>
      </c>
      <c r="D53">
        <f>(2.9/127.8)*(44/12)</f>
        <v>8.3202921231090243E-2</v>
      </c>
      <c r="K53" s="5">
        <v>0.1</v>
      </c>
      <c r="M53">
        <v>0</v>
      </c>
      <c r="N53" s="6">
        <v>1</v>
      </c>
      <c r="O53">
        <f>1-N53</f>
        <v>0</v>
      </c>
    </row>
    <row r="54" spans="1:17" hidden="1" x14ac:dyDescent="0.2">
      <c r="A54" t="s">
        <v>36</v>
      </c>
      <c r="B54">
        <v>1</v>
      </c>
      <c r="C54">
        <v>1</v>
      </c>
      <c r="D54">
        <v>0.11</v>
      </c>
      <c r="E54">
        <v>0</v>
      </c>
      <c r="L54">
        <v>0</v>
      </c>
      <c r="M54">
        <v>0</v>
      </c>
      <c r="N54" s="6">
        <v>1</v>
      </c>
      <c r="O54">
        <f>1-N54</f>
        <v>0</v>
      </c>
      <c r="Q54" t="s">
        <v>16</v>
      </c>
    </row>
    <row r="55" spans="1:17" hidden="1" x14ac:dyDescent="0.2">
      <c r="A55" t="s">
        <v>38</v>
      </c>
      <c r="B55">
        <v>1</v>
      </c>
      <c r="C55">
        <v>1</v>
      </c>
      <c r="D55">
        <v>5.5E-2</v>
      </c>
      <c r="E55">
        <v>0</v>
      </c>
      <c r="L55">
        <v>0</v>
      </c>
      <c r="M55">
        <v>0</v>
      </c>
      <c r="N55" s="6">
        <v>1</v>
      </c>
      <c r="O55">
        <f>1-N55</f>
        <v>0</v>
      </c>
      <c r="Q55" t="s">
        <v>16</v>
      </c>
    </row>
    <row r="56" spans="1:17" hidden="1" x14ac:dyDescent="0.2">
      <c r="A56" t="s">
        <v>37</v>
      </c>
      <c r="B56">
        <v>1</v>
      </c>
      <c r="C56">
        <v>1</v>
      </c>
      <c r="D56">
        <v>0</v>
      </c>
      <c r="E56">
        <v>0</v>
      </c>
      <c r="L56">
        <v>0</v>
      </c>
      <c r="M56">
        <v>0</v>
      </c>
      <c r="N56" s="6">
        <v>1</v>
      </c>
      <c r="O56">
        <f>1-N56</f>
        <v>0</v>
      </c>
      <c r="Q56" t="s">
        <v>16</v>
      </c>
    </row>
    <row r="57" spans="1:17" hidden="1" x14ac:dyDescent="0.2">
      <c r="A57" t="s">
        <v>70</v>
      </c>
      <c r="B57">
        <v>15.7</v>
      </c>
      <c r="C57" s="5">
        <v>14.4</v>
      </c>
      <c r="D57">
        <f>G57*(44/12)</f>
        <v>1.4923333333333331</v>
      </c>
      <c r="F57">
        <v>9.4E-2</v>
      </c>
      <c r="G57">
        <v>0.40699999999999997</v>
      </c>
      <c r="H57">
        <v>0.06</v>
      </c>
      <c r="I57">
        <v>0.02</v>
      </c>
      <c r="J57">
        <v>0.105</v>
      </c>
      <c r="K57" s="5">
        <v>0.1</v>
      </c>
      <c r="L57" s="5">
        <v>1</v>
      </c>
      <c r="M57" s="8">
        <v>1.2</v>
      </c>
      <c r="N57" s="12">
        <v>0</v>
      </c>
      <c r="O57">
        <v>1</v>
      </c>
      <c r="Q57" s="9" t="s">
        <v>69</v>
      </c>
    </row>
    <row r="58" spans="1:17" hidden="1" x14ac:dyDescent="0.2">
      <c r="A58" t="s">
        <v>102</v>
      </c>
      <c r="B58">
        <v>27.27</v>
      </c>
      <c r="C58" s="5">
        <v>27.27</v>
      </c>
      <c r="D58">
        <f>G58*(44/12)</f>
        <v>2.2843333333333331</v>
      </c>
      <c r="F58">
        <v>2.4E-2</v>
      </c>
      <c r="G58">
        <v>0.623</v>
      </c>
      <c r="H58">
        <v>3.7999999999999999E-2</v>
      </c>
      <c r="I58">
        <v>0</v>
      </c>
      <c r="J58">
        <v>0.2311</v>
      </c>
      <c r="K58" s="5">
        <v>0.4</v>
      </c>
      <c r="L58" s="5">
        <v>4</v>
      </c>
      <c r="M58" s="8">
        <v>1.2</v>
      </c>
      <c r="N58" s="12">
        <v>0</v>
      </c>
      <c r="O58">
        <v>1</v>
      </c>
      <c r="Q58" s="9" t="s">
        <v>68</v>
      </c>
    </row>
    <row r="59" spans="1:17" hidden="1" x14ac:dyDescent="0.2">
      <c r="A59" t="s">
        <v>75</v>
      </c>
      <c r="C59" s="5">
        <v>14.4</v>
      </c>
      <c r="D59">
        <f>100*C59/1000</f>
        <v>1.44</v>
      </c>
      <c r="K59" s="5"/>
      <c r="L59" s="5">
        <v>1.5</v>
      </c>
      <c r="M59" s="8"/>
      <c r="N59" s="12">
        <v>0</v>
      </c>
      <c r="O59" s="11">
        <f>1-N59</f>
        <v>1</v>
      </c>
      <c r="Q59" s="9"/>
    </row>
    <row r="60" spans="1:17" hidden="1" x14ac:dyDescent="0.2">
      <c r="A60" t="s">
        <v>12</v>
      </c>
      <c r="B60">
        <v>2.77</v>
      </c>
      <c r="C60">
        <v>2.77</v>
      </c>
      <c r="D60">
        <v>0</v>
      </c>
      <c r="E60">
        <v>1</v>
      </c>
      <c r="L60">
        <v>0</v>
      </c>
      <c r="M60">
        <v>0</v>
      </c>
      <c r="N60" s="6">
        <v>1</v>
      </c>
      <c r="O60">
        <f>1-N60</f>
        <v>0</v>
      </c>
    </row>
    <row r="61" spans="1:17" hidden="1" x14ac:dyDescent="0.2">
      <c r="A61" t="s">
        <v>50</v>
      </c>
      <c r="K61" s="5">
        <v>0.1</v>
      </c>
      <c r="M61">
        <v>0</v>
      </c>
      <c r="N61" s="6">
        <v>1</v>
      </c>
      <c r="O61">
        <f>1-N61</f>
        <v>0</v>
      </c>
    </row>
    <row r="62" spans="1:17" hidden="1" x14ac:dyDescent="0.2">
      <c r="A62" t="s">
        <v>10</v>
      </c>
      <c r="B62">
        <v>16.2</v>
      </c>
      <c r="C62">
        <v>15.4</v>
      </c>
      <c r="D62">
        <v>1.8</v>
      </c>
      <c r="E62">
        <v>0</v>
      </c>
      <c r="K62" s="5">
        <v>0.1</v>
      </c>
      <c r="L62" s="5">
        <v>2</v>
      </c>
      <c r="M62" s="8">
        <v>1.2</v>
      </c>
      <c r="N62" s="12">
        <v>0</v>
      </c>
      <c r="O62" s="11">
        <f>1-N62</f>
        <v>1</v>
      </c>
    </row>
    <row r="63" spans="1:17" hidden="1" x14ac:dyDescent="0.2">
      <c r="A63" t="s">
        <v>76</v>
      </c>
      <c r="C63">
        <v>20</v>
      </c>
      <c r="D63">
        <f>112*C63/1000</f>
        <v>2.2400000000000002</v>
      </c>
      <c r="L63" s="10">
        <f>C63/C$65</f>
        <v>1.8348623853211008</v>
      </c>
      <c r="M63" s="8">
        <v>1.2</v>
      </c>
      <c r="N63" s="12">
        <v>0</v>
      </c>
      <c r="O63" s="11">
        <f t="shared" ref="O63:O68" si="6">1-N63</f>
        <v>1</v>
      </c>
    </row>
    <row r="64" spans="1:17" x14ac:dyDescent="0.2">
      <c r="A64" t="s">
        <v>78</v>
      </c>
      <c r="C64">
        <v>16.600000000000001</v>
      </c>
      <c r="D64">
        <f>112*C64/1000</f>
        <v>1.8592000000000002</v>
      </c>
      <c r="K64">
        <f>22*C64/1000</f>
        <v>0.36520000000000002</v>
      </c>
      <c r="L64" s="10">
        <f>C64/C$65</f>
        <v>1.5229357798165137</v>
      </c>
      <c r="M64" s="8">
        <v>1.2</v>
      </c>
      <c r="N64" s="12">
        <v>0</v>
      </c>
      <c r="O64" s="11">
        <f t="shared" si="6"/>
        <v>1</v>
      </c>
    </row>
    <row r="65" spans="1:15" hidden="1" x14ac:dyDescent="0.2">
      <c r="A65" t="s">
        <v>77</v>
      </c>
      <c r="C65">
        <v>10.9</v>
      </c>
      <c r="D65">
        <f>112*C65/1000</f>
        <v>1.2207999999999999</v>
      </c>
      <c r="L65">
        <v>1</v>
      </c>
      <c r="M65" s="8">
        <v>1.2</v>
      </c>
      <c r="N65" s="12">
        <v>0</v>
      </c>
      <c r="O65" s="11">
        <f t="shared" si="6"/>
        <v>1</v>
      </c>
    </row>
    <row r="66" spans="1:15" hidden="1" x14ac:dyDescent="0.2">
      <c r="A66" t="s">
        <v>99</v>
      </c>
      <c r="B66">
        <v>21</v>
      </c>
      <c r="C66">
        <v>17</v>
      </c>
      <c r="D66">
        <f>G66*(44/12)</f>
        <v>1.7713666666666665</v>
      </c>
      <c r="F66">
        <v>7.0000000000000007E-2</v>
      </c>
      <c r="G66">
        <v>0.48309999999999997</v>
      </c>
      <c r="L66">
        <f>(1-F66)/0.5</f>
        <v>1.8599999999999999</v>
      </c>
      <c r="M66" s="8">
        <v>1.2</v>
      </c>
      <c r="N66" s="12">
        <v>0</v>
      </c>
      <c r="O66" s="11">
        <f t="shared" si="6"/>
        <v>1</v>
      </c>
    </row>
    <row r="67" spans="1:15" hidden="1" x14ac:dyDescent="0.2">
      <c r="A67" t="s">
        <v>100</v>
      </c>
      <c r="B67">
        <v>18.5</v>
      </c>
      <c r="C67">
        <v>16.899999999999999</v>
      </c>
      <c r="D67">
        <f>G67*(44/12)</f>
        <v>1.6793333333333333</v>
      </c>
      <c r="F67">
        <v>9.6000000000000002E-2</v>
      </c>
      <c r="G67">
        <v>0.45800000000000002</v>
      </c>
      <c r="L67" s="1">
        <f>(1-F67)/0.5</f>
        <v>1.8080000000000001</v>
      </c>
      <c r="M67" s="8">
        <v>1.2</v>
      </c>
      <c r="N67" s="12">
        <v>0</v>
      </c>
      <c r="O67" s="11">
        <f t="shared" si="6"/>
        <v>1</v>
      </c>
    </row>
    <row r="68" spans="1:15" hidden="1" x14ac:dyDescent="0.2">
      <c r="A68" t="s">
        <v>101</v>
      </c>
      <c r="B68">
        <v>20.7</v>
      </c>
      <c r="C68">
        <v>19.3</v>
      </c>
      <c r="D68">
        <f>G68*(44/12)</f>
        <v>1.8333333333333333</v>
      </c>
      <c r="F68">
        <v>0</v>
      </c>
      <c r="G68">
        <v>0.5</v>
      </c>
      <c r="L68" s="5">
        <v>3</v>
      </c>
      <c r="M68" s="8">
        <v>1.2</v>
      </c>
      <c r="N68" s="12">
        <v>0</v>
      </c>
      <c r="O68" s="11">
        <f t="shared" si="6"/>
        <v>1</v>
      </c>
    </row>
  </sheetData>
  <sortState xmlns:xlrd2="http://schemas.microsoft.com/office/spreadsheetml/2017/richdata2" ref="A2:Q47">
    <sortCondition ref="A1"/>
  </sortState>
  <hyperlinks>
    <hyperlink ref="Q58" r:id="rId1" xr:uid="{00000000-0004-0000-0000-000000000000}"/>
    <hyperlink ref="Q57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2019-06-02T21:13:42Z</dcterms:modified>
</cp:coreProperties>
</file>