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shared\"/>
    </mc:Choice>
  </mc:AlternateContent>
  <bookViews>
    <workbookView xWindow="7935" yWindow="1155" windowWidth="20865" windowHeight="16845"/>
  </bookViews>
  <sheets>
    <sheet name="Fuels" sheetId="2" r:id="rId1"/>
  </sheets>
  <definedNames>
    <definedName name="fuels" localSheetId="0">Fuels!$A$1:$E$8</definedName>
  </definedNames>
  <calcPr calcId="162913"/>
</workbook>
</file>

<file path=xl/calcChain.xml><?xml version="1.0" encoding="utf-8"?>
<calcChain xmlns="http://schemas.openxmlformats.org/spreadsheetml/2006/main">
  <c r="K6" i="2" l="1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C25" i="2" l="1"/>
  <c r="D29" i="2"/>
  <c r="D25" i="2"/>
  <c r="D35" i="2"/>
  <c r="D28" i="2" l="1"/>
  <c r="D27" i="2"/>
  <c r="D34" i="2"/>
  <c r="B25" i="2"/>
  <c r="D33" i="2"/>
  <c r="D32" i="2"/>
  <c r="D31" i="2"/>
  <c r="D30" i="2"/>
  <c r="D21" i="2"/>
  <c r="D23" i="2"/>
  <c r="D20" i="2"/>
  <c r="C28" i="2"/>
  <c r="C27" i="2"/>
  <c r="D26" i="2" l="1"/>
  <c r="D24" i="2"/>
  <c r="D19" i="2" l="1"/>
  <c r="D18" i="2"/>
  <c r="D17" i="2"/>
  <c r="O14" i="2" l="1"/>
  <c r="O15" i="2"/>
  <c r="O12" i="2" l="1"/>
  <c r="O11" i="2"/>
  <c r="O10" i="2"/>
  <c r="O13" i="2"/>
  <c r="O9" i="2"/>
  <c r="O8" i="2"/>
  <c r="O7" i="2"/>
  <c r="O6" i="2"/>
  <c r="O5" i="2"/>
  <c r="O4" i="2"/>
  <c r="D7" i="2" l="1"/>
  <c r="D5" i="2"/>
  <c r="E12" i="2"/>
  <c r="E11" i="2"/>
  <c r="E10" i="2"/>
  <c r="D4" i="2"/>
  <c r="D11" i="2"/>
  <c r="D12" i="2"/>
  <c r="D10" i="2"/>
  <c r="J10" i="2" l="1"/>
  <c r="J12" i="2"/>
  <c r="J11" i="2"/>
</calcChain>
</file>

<file path=xl/comments1.xml><?xml version="1.0" encoding="utf-8"?>
<comments xmlns="http://schemas.openxmlformats.org/spreadsheetml/2006/main">
  <authors>
    <author>S.E. Tanzer</author>
  </authors>
  <commentList>
    <comment ref="D30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1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2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  <comment ref="D33" authorId="0" shapeId="0">
      <text>
        <r>
          <rPr>
            <b/>
            <sz val="9"/>
            <color indexed="81"/>
            <rFont val="Tahoma"/>
            <family val="2"/>
          </rPr>
          <t>S.E. Tanzer:</t>
        </r>
        <r>
          <rPr>
            <sz val="9"/>
            <color indexed="81"/>
            <rFont val="Tahoma"/>
            <family val="2"/>
          </rPr>
          <t xml:space="preserve">
gCO2/gC * gC/MJ * MJ/kg * g/kg</t>
        </r>
      </text>
    </comment>
  </commentList>
</comments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<sst xmlns="http://schemas.openxmlformats.org/spreadsheetml/2006/main" count="82" uniqueCount="66">
  <si>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</si>
  <si>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</si>
  <si>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</si>
  <si>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</si>
  <si>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</si>
  <si>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</si>
  <si>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</si>
  <si>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</si>
  <si>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</si>
  <si>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</si>
  <si>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</si>
  <si>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</si>
  <si>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</si>
  <si>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</si>
  <si>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</si>
  <si>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</si>
  <si>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</si>
  <si>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</si>
  <si>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</si>
  <si>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</si>
  <si>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</si>
  <si>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</si>
  <si>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</si>
  <si>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PCI coal</t>
  </si>
  <si>
    <t>IEAGHG</t>
  </si>
  <si>
    <t>upstream CO2</t>
  </si>
  <si>
    <t>C %</t>
  </si>
  <si>
    <t>H %</t>
  </si>
  <si>
    <t>S %</t>
  </si>
  <si>
    <t>Ash %</t>
  </si>
  <si>
    <t>t CO2 / t fuel</t>
  </si>
  <si>
    <t>ecoinvent 2.2</t>
  </si>
  <si>
    <t>CO2 removal</t>
  </si>
  <si>
    <t>biomass-to-fuel ratio</t>
  </si>
  <si>
    <t>is fossil</t>
  </si>
  <si>
    <t>is biofuel</t>
  </si>
  <si>
    <t>PROXY fuel mix (1:1 energy:mass unit)- Eurofer Electricity 2010</t>
  </si>
  <si>
    <t>PROXY fuel mix (1:1 energy:mass unit)- Eurofer Electricity 2050</t>
  </si>
  <si>
    <t>PROXY fuel mix (1:1 energy:mass unit)- Eurofer Electricity 2030</t>
  </si>
  <si>
    <t>none</t>
  </si>
  <si>
    <t>n/a</t>
  </si>
  <si>
    <t>IPCC EFDB</t>
  </si>
  <si>
    <t>https://pdf.sciencedirectassets.com/271097/1-s2.0-S0301421500X01073/1-s2.0-S0301421501001434/main.pdf?x-amz-security-token=AgoJb3JpZ2luX2VjEC8aCXVzLWVhc3QtMSJHMEUCIDycNgcmzDGaem%2B8hqymQUr9KTZdItafx2%2BhltFWNPC6AiEA4sAQrcZ%2F%2BuQ1csgrpfNBYG%2Bv7vHS4HdcfivGxvIcRtoq2gMIGBACGgwwNTkwMDM1NDY4NjUiDOfIyLb7NBWK%2BYzk%2FCq3AxVVI7%2BCKCw9sa5ecoz%2BySXr9i98aqWRO1jaGXHKMhua1AReJbnM5QHrl3x0rsxfvJ5wE6r%2BRUDYrIxtHemLlaEXLTcedV0N1KWL4A2AXt8mdh0ye4n3uryLo5sTaC9Ppzeq%2Bt3nUGeE%2BE4r38w1vVU00uUJJpQYzfi5rv6RItic7nJoHOjtoUW6AB%2FYWqosmp0FqiWALGAu0NK10ThnZpVHTjbQBuorP9cLkYbiZ2PSTqRDi6kCaa0s0yLp8i1N2U5%2BTysZWRJhzUiHyVr4x2p9R7fgBIYkPId8kxlHksd%2BSz2NfVJLgu8Trmm3ctiwC9dLUinhc%2BuLP8BR7EmqTbcFKM6Lml12FSJf6599qox7%2Bxwi7bR5aFyRdcNblArY60oACk9Jc1XXgc105jEj20ynw6AqLrnW73zYyvOtIgkEA5cqJtiElididWTdV4ssEWi8olNymaJ%2BiL4Ei5v03F5rZX9FejOpu6zldO6WQDmtn7EgIjDBSg76i26MDl2UeGqqHocTNIiPupov%2F19v7F7SlT0L2gxKr5heV1rfN3kq1IeIzZVydFjQ4gcXMLEjhQwOkLPWhAswm6qM5gU6tAEwRu29%2F4FA70UDx9ZjIJaP8uSZIjem2QFJ3b%2BZeytYwTYtofqvJIcjWr8x8Qv85Hta66rX%2F9gwkekMoIu7NzWsqsHETFhcZM%2Fp0EFphKn0T5f2NYaNlKQZzXoMEUuyd6AO%2Fkcw3TaOY0WlmvvqDckwz7R2EO02dS0BcxKJkeZ7R%2FN3ykb1i16dUtgGFczv3WmC2BakbTeAK5pw2qao8KGbeQJLiyZ4Z7E8mOc2JNYHNcxy3W0%3D&amp;AWSAccessKeyId=ASIAQ3PHCVTYZDSYP5FM&amp;Expires=1556291036&amp;Signature=B3LotBMPDQQ5Z15FRvqdGSeqgsk%3D&amp;hash=66788d42786115b4239d0f98734c66c7709e09b612f6b0c0a8211ff0d1ae8f55&amp;host=68042c943591013ac2b2430a89b270f6af2c76d8dfd086a07176afe7c76c2c61&amp;pii=S0301421501001434&amp;tid=spdf-9a5bd69d-60c0-4a8b-933f-025252cf964f&amp;sid=a42536342417a14d688b7f856217c6c10482gxrqb&amp;type=client</t>
  </si>
  <si>
    <t>IPCC EFDB source: https://www.rieti.go.jp/users/kainou-kazunari/14j047_e.pdf</t>
  </si>
  <si>
    <t>IPCC EFDB, density calculated using https://www.unitrove.com/engineering/tools/gas/natural-gas-density</t>
  </si>
  <si>
    <t>IPCC EFDB for CO2/TJ: standard for stationary combution in manufacturing indusries and construction</t>
  </si>
  <si>
    <t>coal coking - CN</t>
  </si>
  <si>
    <t>coke - CN</t>
  </si>
  <si>
    <t>coal coking - JP</t>
  </si>
  <si>
    <t>coal steam - JP</t>
  </si>
  <si>
    <t>waste plastics - JP</t>
  </si>
  <si>
    <t>coke - JP</t>
  </si>
  <si>
    <t>coal hard - RU</t>
  </si>
  <si>
    <t>natural gas - RU</t>
  </si>
  <si>
    <t>coke - IPCC</t>
  </si>
  <si>
    <t>coal coking - US</t>
  </si>
  <si>
    <t>coke - US</t>
  </si>
  <si>
    <t>natural gas - US</t>
  </si>
  <si>
    <t>coal coking - JP IPCC</t>
  </si>
  <si>
    <t>coal PCI - JP IPCC</t>
  </si>
  <si>
    <t>coal steam - JP IPCC</t>
  </si>
  <si>
    <t>coke - JP IPCC</t>
  </si>
  <si>
    <t>coal coking - IPCC</t>
  </si>
  <si>
    <t>natural gas - IPCC</t>
  </si>
  <si>
    <t>t CO2 / t biomass</t>
  </si>
  <si>
    <t>PROXY electricity mix - CN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</si>
</sst>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applyAlignment="1">
      <alignment wrapText="1"/>
    </xf>
    <xf numFmtId="0" fontId="18" fillId="0" borderId="0" xfId="0" applyFont="1"/>
    <xf numFmtId="0" fontId="0" fillId="0" borderId="0" xfId="0" applyAlignment="1">
      <alignment horizontal="left" wrapText="1"/>
    </xf>
    <xf numFmtId="0" fontId="1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5"/>
  <sheetViews>
    <sheetView tabSelected="1" workbookViewId="0">
      <pane xSplit="1" ySplit="1" topLeftCell="E8" activePane="bottomRight" state="frozen"/>
      <selection pane="topRight" activeCell="B1" sqref="B1"/>
      <selection pane="bottomLeft" activeCell="A2" sqref="A2"/>
      <selection pane="bottomRight" activeCell="I31" sqref="I31"/>
    </sheetView>
  </sheetViews>
  <sheetFormatPr defaultColWidth="11" defaultRowHeight="15.75" x14ac:dyDescent="0.25"/>
  <cols>
    <col min="1" max="1" width="18.125" customWidth="1"/>
    <col min="2" max="2" width="6.125" bestFit="1" customWidth="1"/>
    <col min="3" max="3" width="6.125" customWidth="1"/>
    <col min="4" max="4" width="6.625" customWidth="1"/>
    <col min="5" max="5" width="8.5" customWidth="1"/>
    <col min="6" max="6" width="8.625" customWidth="1"/>
    <col min="7" max="7" width="6.375" customWidth="1"/>
    <col min="8" max="8" width="6.125" customWidth="1"/>
    <col min="9" max="9" width="6" customWidth="1"/>
    <col min="10" max="10" width="8" customWidth="1"/>
    <col min="11" max="12" width="11.125" customWidth="1"/>
    <col min="13" max="15" width="13.5" customWidth="1"/>
  </cols>
  <sheetData>
    <row r="1" spans="1:17" s="2" customFormat="1" ht="35.25" customHeight="1" x14ac:dyDescent="0.25">
      <c r="A1" s="2" t="s">
        <v>2</v>
      </c>
      <c r="B1" s="2" t="s">
        <v>3</v>
      </c>
      <c r="C1" s="2" t="s">
        <v>21</v>
      </c>
      <c r="D1" s="2" t="s">
        <v>1</v>
      </c>
      <c r="E1" s="2" t="s">
        <v>11</v>
      </c>
      <c r="F1" s="4" t="s">
        <v>17</v>
      </c>
      <c r="G1" s="2" t="s">
        <v>26</v>
      </c>
      <c r="H1" s="2" t="s">
        <v>27</v>
      </c>
      <c r="I1" s="2" t="s">
        <v>28</v>
      </c>
      <c r="J1" s="2" t="s">
        <v>29</v>
      </c>
      <c r="K1" s="2" t="s">
        <v>25</v>
      </c>
      <c r="L1" s="2" t="s">
        <v>33</v>
      </c>
      <c r="M1" s="2" t="s">
        <v>32</v>
      </c>
      <c r="N1" s="2" t="s">
        <v>34</v>
      </c>
      <c r="O1" s="2" t="s">
        <v>35</v>
      </c>
      <c r="P1" s="2" t="s">
        <v>0</v>
      </c>
      <c r="Q1" s="2" t="s">
        <v>15</v>
      </c>
    </row>
    <row r="2" spans="1:17" s="3" customFormat="1" x14ac:dyDescent="0.25">
      <c r="A2" s="3" t="s">
        <v>4</v>
      </c>
      <c r="B2" s="3" t="s">
        <v>14</v>
      </c>
      <c r="C2" s="3" t="s">
        <v>22</v>
      </c>
      <c r="D2" s="3" t="s">
        <v>5</v>
      </c>
      <c r="E2" s="3" t="s">
        <v>5</v>
      </c>
      <c r="F2" s="3" t="s">
        <v>18</v>
      </c>
      <c r="K2" s="3" t="s">
        <v>30</v>
      </c>
      <c r="M2" s="3" t="s">
        <v>64</v>
      </c>
    </row>
    <row r="3" spans="1:17" s="3" customFormat="1" x14ac:dyDescent="0.25">
      <c r="A3" s="3" t="s">
        <v>0</v>
      </c>
      <c r="M3" s="3">
        <v>0</v>
      </c>
    </row>
    <row r="4" spans="1:17" x14ac:dyDescent="0.25">
      <c r="A4" t="s">
        <v>6</v>
      </c>
      <c r="B4">
        <v>31</v>
      </c>
      <c r="C4">
        <v>31</v>
      </c>
      <c r="D4">
        <f>G4*(44/12)</f>
        <v>2.97</v>
      </c>
      <c r="E4">
        <v>0</v>
      </c>
      <c r="G4">
        <v>0.81</v>
      </c>
      <c r="K4">
        <v>6.4000000000000001E-2</v>
      </c>
      <c r="L4">
        <v>0</v>
      </c>
      <c r="M4">
        <v>0</v>
      </c>
      <c r="N4">
        <v>1</v>
      </c>
      <c r="O4">
        <f>1-N4</f>
        <v>0</v>
      </c>
      <c r="Q4" t="s">
        <v>31</v>
      </c>
    </row>
    <row r="5" spans="1:17" x14ac:dyDescent="0.25">
      <c r="A5" t="s">
        <v>7</v>
      </c>
      <c r="B5">
        <v>29.6</v>
      </c>
      <c r="C5">
        <v>28.4</v>
      </c>
      <c r="D5">
        <f>G5*(44/12)</f>
        <v>2.9333333333333336</v>
      </c>
      <c r="E5">
        <v>0</v>
      </c>
      <c r="G5">
        <v>0.8</v>
      </c>
      <c r="K5">
        <v>2.9</v>
      </c>
      <c r="L5">
        <v>5</v>
      </c>
      <c r="M5" s="1">
        <v>1.25</v>
      </c>
      <c r="N5" s="1">
        <v>0</v>
      </c>
      <c r="O5">
        <f t="shared" ref="O5:O12" si="0">1-N5</f>
        <v>1</v>
      </c>
      <c r="Q5" t="s">
        <v>31</v>
      </c>
    </row>
    <row r="6" spans="1:17" x14ac:dyDescent="0.25">
      <c r="A6" t="s">
        <v>8</v>
      </c>
      <c r="B6">
        <v>52</v>
      </c>
      <c r="C6">
        <v>47</v>
      </c>
      <c r="D6">
        <v>2.75</v>
      </c>
      <c r="E6">
        <v>0</v>
      </c>
      <c r="K6">
        <f>0.007*C6</f>
        <v>0.32900000000000001</v>
      </c>
      <c r="L6">
        <v>0</v>
      </c>
      <c r="M6">
        <v>0</v>
      </c>
      <c r="N6">
        <v>1</v>
      </c>
      <c r="O6">
        <f t="shared" si="0"/>
        <v>0</v>
      </c>
      <c r="Q6" t="s">
        <v>31</v>
      </c>
    </row>
    <row r="7" spans="1:17" x14ac:dyDescent="0.25">
      <c r="A7" t="s">
        <v>9</v>
      </c>
      <c r="B7">
        <v>45.6</v>
      </c>
      <c r="C7">
        <v>38.6</v>
      </c>
      <c r="D7">
        <f>G7*(44/12)</f>
        <v>3.1533333333333333</v>
      </c>
      <c r="E7">
        <v>0</v>
      </c>
      <c r="G7">
        <v>0.86</v>
      </c>
      <c r="K7">
        <v>0.438</v>
      </c>
      <c r="L7">
        <v>0</v>
      </c>
      <c r="M7">
        <v>0</v>
      </c>
      <c r="N7">
        <v>1</v>
      </c>
      <c r="O7">
        <f t="shared" si="0"/>
        <v>0</v>
      </c>
      <c r="Q7" t="s">
        <v>31</v>
      </c>
    </row>
    <row r="8" spans="1:17" x14ac:dyDescent="0.25">
      <c r="A8" t="s">
        <v>10</v>
      </c>
      <c r="B8">
        <v>16.2</v>
      </c>
      <c r="C8">
        <v>15.4</v>
      </c>
      <c r="D8">
        <v>1.8</v>
      </c>
      <c r="E8">
        <v>0</v>
      </c>
      <c r="L8">
        <v>2</v>
      </c>
      <c r="M8" s="1">
        <v>1.25</v>
      </c>
      <c r="N8" s="1">
        <v>0</v>
      </c>
      <c r="O8">
        <f t="shared" si="0"/>
        <v>1</v>
      </c>
    </row>
    <row r="9" spans="1:17" x14ac:dyDescent="0.25">
      <c r="A9" t="s">
        <v>12</v>
      </c>
      <c r="B9">
        <v>2.77</v>
      </c>
      <c r="C9">
        <v>2.77</v>
      </c>
      <c r="D9">
        <v>0</v>
      </c>
      <c r="E9">
        <v>1</v>
      </c>
      <c r="L9">
        <v>0</v>
      </c>
      <c r="M9">
        <v>0</v>
      </c>
      <c r="N9">
        <v>1</v>
      </c>
      <c r="O9">
        <f t="shared" si="0"/>
        <v>0</v>
      </c>
    </row>
    <row r="10" spans="1:17" x14ac:dyDescent="0.25">
      <c r="A10" t="s">
        <v>13</v>
      </c>
      <c r="B10">
        <v>29.01</v>
      </c>
      <c r="C10">
        <v>29.01</v>
      </c>
      <c r="D10">
        <f>G10*(44/12)</f>
        <v>3.2284999999999995</v>
      </c>
      <c r="E10">
        <f>18/2*H10</f>
        <v>9.0000000000000011E-3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>
        <v>0</v>
      </c>
      <c r="M10">
        <v>0</v>
      </c>
      <c r="N10">
        <v>1</v>
      </c>
      <c r="O10">
        <f t="shared" si="0"/>
        <v>0</v>
      </c>
      <c r="Q10" t="s">
        <v>20</v>
      </c>
    </row>
    <row r="11" spans="1:17" x14ac:dyDescent="0.25">
      <c r="A11" t="s">
        <v>19</v>
      </c>
      <c r="B11">
        <v>31</v>
      </c>
      <c r="C11">
        <v>31</v>
      </c>
      <c r="D11">
        <f>G11*(44/12)</f>
        <v>2.8911666666666664</v>
      </c>
      <c r="E11">
        <f>18/2*H11</f>
        <v>0.40590000000000004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>
        <v>0</v>
      </c>
      <c r="M11">
        <v>0</v>
      </c>
      <c r="N11">
        <v>1</v>
      </c>
      <c r="O11">
        <f t="shared" si="0"/>
        <v>0</v>
      </c>
      <c r="Q11" t="s">
        <v>20</v>
      </c>
    </row>
    <row r="12" spans="1:17" x14ac:dyDescent="0.25">
      <c r="A12" t="s">
        <v>23</v>
      </c>
      <c r="B12">
        <v>33.369999999999997</v>
      </c>
      <c r="C12">
        <v>33.369999999999997</v>
      </c>
      <c r="D12">
        <f>G12*(44/12)</f>
        <v>3.19</v>
      </c>
      <c r="E12">
        <f>18/2*H12</f>
        <v>0.36270000000000002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>
        <v>0</v>
      </c>
      <c r="M12">
        <v>0</v>
      </c>
      <c r="N12">
        <v>1</v>
      </c>
      <c r="O12">
        <f t="shared" si="0"/>
        <v>0</v>
      </c>
      <c r="Q12" t="s">
        <v>24</v>
      </c>
    </row>
    <row r="13" spans="1:17" x14ac:dyDescent="0.25">
      <c r="A13" t="s">
        <v>36</v>
      </c>
      <c r="B13">
        <v>1</v>
      </c>
      <c r="C13">
        <v>1</v>
      </c>
      <c r="D13">
        <v>0.11</v>
      </c>
      <c r="E13">
        <v>0</v>
      </c>
      <c r="L13">
        <v>0</v>
      </c>
      <c r="M13">
        <v>0</v>
      </c>
      <c r="N13">
        <v>1</v>
      </c>
      <c r="O13">
        <f>1-N13</f>
        <v>0</v>
      </c>
      <c r="Q13" t="s">
        <v>16</v>
      </c>
    </row>
    <row r="14" spans="1:17" x14ac:dyDescent="0.25">
      <c r="A14" t="s">
        <v>38</v>
      </c>
      <c r="B14">
        <v>1</v>
      </c>
      <c r="C14">
        <v>1</v>
      </c>
      <c r="D14">
        <v>5.5E-2</v>
      </c>
      <c r="E14">
        <v>0</v>
      </c>
      <c r="L14">
        <v>0</v>
      </c>
      <c r="M14">
        <v>0</v>
      </c>
      <c r="N14">
        <v>1</v>
      </c>
      <c r="O14">
        <f>1-N14</f>
        <v>0</v>
      </c>
      <c r="Q14" t="s">
        <v>16</v>
      </c>
    </row>
    <row r="15" spans="1:17" x14ac:dyDescent="0.25">
      <c r="A15" t="s">
        <v>37</v>
      </c>
      <c r="B15">
        <v>1</v>
      </c>
      <c r="C15">
        <v>1</v>
      </c>
      <c r="D15">
        <v>0</v>
      </c>
      <c r="E15">
        <v>0</v>
      </c>
      <c r="L15">
        <v>0</v>
      </c>
      <c r="M15">
        <v>0</v>
      </c>
      <c r="N15">
        <v>1</v>
      </c>
      <c r="O15">
        <f>1-N15</f>
        <v>0</v>
      </c>
      <c r="Q15" t="s">
        <v>16</v>
      </c>
    </row>
    <row r="16" spans="1:17" x14ac:dyDescent="0.25">
      <c r="A16" t="s">
        <v>39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t="s">
        <v>40</v>
      </c>
    </row>
    <row r="17" spans="1:17" x14ac:dyDescent="0.25">
      <c r="A17" t="s">
        <v>46</v>
      </c>
      <c r="B17">
        <v>26.34</v>
      </c>
      <c r="C17">
        <v>26.34</v>
      </c>
      <c r="D17">
        <f>(0.02657*C17)*(44/12)</f>
        <v>2.5661305999999997</v>
      </c>
      <c r="K17" s="5">
        <v>0.1</v>
      </c>
      <c r="M17">
        <v>0</v>
      </c>
      <c r="N17">
        <v>1</v>
      </c>
      <c r="O17">
        <f t="shared" ref="O17:O35" si="1">1-N17</f>
        <v>0</v>
      </c>
    </row>
    <row r="18" spans="1:17" x14ac:dyDescent="0.25">
      <c r="A18" t="s">
        <v>47</v>
      </c>
      <c r="B18">
        <v>28.434999999999999</v>
      </c>
      <c r="C18">
        <v>28.434999999999999</v>
      </c>
      <c r="D18">
        <f>(0.02677*C18)*(44/12)</f>
        <v>2.791084816666666</v>
      </c>
      <c r="K18" s="5">
        <v>0.1</v>
      </c>
      <c r="M18">
        <v>0</v>
      </c>
      <c r="N18">
        <v>1</v>
      </c>
      <c r="O18">
        <f t="shared" si="1"/>
        <v>0</v>
      </c>
    </row>
    <row r="19" spans="1:17" x14ac:dyDescent="0.25">
      <c r="A19" t="s">
        <v>65</v>
      </c>
      <c r="B19">
        <v>1</v>
      </c>
      <c r="C19">
        <v>1</v>
      </c>
      <c r="D19">
        <f>(2.9/127.8)*(44/12)</f>
        <v>8.3202921231090243E-2</v>
      </c>
      <c r="K19" s="5">
        <v>0.1</v>
      </c>
      <c r="M19">
        <v>0</v>
      </c>
      <c r="N19">
        <v>1</v>
      </c>
      <c r="O19">
        <f t="shared" si="1"/>
        <v>0</v>
      </c>
    </row>
    <row r="20" spans="1:17" x14ac:dyDescent="0.25">
      <c r="A20" t="s">
        <v>48</v>
      </c>
      <c r="B20">
        <v>31.7</v>
      </c>
      <c r="C20">
        <v>30.2</v>
      </c>
      <c r="D20">
        <f>0.094*C20</f>
        <v>2.8388</v>
      </c>
      <c r="K20" s="5">
        <v>0.1</v>
      </c>
      <c r="M20">
        <v>0</v>
      </c>
      <c r="N20">
        <v>1</v>
      </c>
      <c r="O20">
        <f t="shared" si="1"/>
        <v>0</v>
      </c>
      <c r="Q20" t="s">
        <v>42</v>
      </c>
    </row>
    <row r="21" spans="1:17" x14ac:dyDescent="0.25">
      <c r="A21" t="s">
        <v>49</v>
      </c>
      <c r="B21">
        <v>27.1</v>
      </c>
      <c r="C21">
        <v>25.8</v>
      </c>
      <c r="D21">
        <f>0.096*C21</f>
        <v>2.4768000000000003</v>
      </c>
      <c r="K21" s="5">
        <v>0.1</v>
      </c>
      <c r="M21">
        <v>0</v>
      </c>
      <c r="N21">
        <v>1</v>
      </c>
      <c r="O21">
        <f t="shared" si="1"/>
        <v>0</v>
      </c>
      <c r="Q21" t="s">
        <v>42</v>
      </c>
    </row>
    <row r="22" spans="1:17" x14ac:dyDescent="0.25">
      <c r="A22" t="s">
        <v>50</v>
      </c>
      <c r="K22" s="5">
        <v>0.1</v>
      </c>
      <c r="M22">
        <v>0</v>
      </c>
      <c r="N22">
        <v>1</v>
      </c>
      <c r="O22">
        <f t="shared" si="1"/>
        <v>0</v>
      </c>
    </row>
    <row r="23" spans="1:17" ht="16.5" customHeight="1" x14ac:dyDescent="0.25">
      <c r="A23" t="s">
        <v>51</v>
      </c>
      <c r="B23">
        <v>30</v>
      </c>
      <c r="C23">
        <v>29.8</v>
      </c>
      <c r="D23">
        <f>0.109*C23</f>
        <v>3.2482000000000002</v>
      </c>
      <c r="K23" s="5">
        <v>0.1</v>
      </c>
      <c r="M23">
        <v>0</v>
      </c>
      <c r="N23">
        <v>1</v>
      </c>
      <c r="O23">
        <f t="shared" si="1"/>
        <v>0</v>
      </c>
      <c r="Q23" t="s">
        <v>42</v>
      </c>
    </row>
    <row r="24" spans="1:17" x14ac:dyDescent="0.25">
      <c r="A24" t="s">
        <v>52</v>
      </c>
      <c r="B24">
        <v>25.16</v>
      </c>
      <c r="C24">
        <v>25.16</v>
      </c>
      <c r="D24">
        <f>93.99/C24</f>
        <v>3.7356915739268679</v>
      </c>
      <c r="K24" s="5">
        <v>0.1</v>
      </c>
      <c r="M24">
        <v>0</v>
      </c>
      <c r="N24">
        <v>1</v>
      </c>
      <c r="O24">
        <f t="shared" si="1"/>
        <v>0</v>
      </c>
      <c r="Q24" t="s">
        <v>41</v>
      </c>
    </row>
    <row r="25" spans="1:17" x14ac:dyDescent="0.25">
      <c r="A25" t="s">
        <v>53</v>
      </c>
      <c r="B25">
        <f>40.36*(1/0.554)</f>
        <v>72.851985559566785</v>
      </c>
      <c r="C25">
        <f>36.4/0.7</f>
        <v>52</v>
      </c>
      <c r="D25">
        <f>55.2*C25/1000</f>
        <v>2.8704000000000001</v>
      </c>
      <c r="K25" s="5">
        <v>0.1</v>
      </c>
      <c r="M25">
        <v>0</v>
      </c>
      <c r="N25">
        <v>1</v>
      </c>
      <c r="O25">
        <f t="shared" si="1"/>
        <v>0</v>
      </c>
      <c r="Q25" t="s">
        <v>44</v>
      </c>
    </row>
    <row r="26" spans="1:17" x14ac:dyDescent="0.25">
      <c r="A26" t="s">
        <v>54</v>
      </c>
      <c r="B26">
        <v>28.2</v>
      </c>
      <c r="C26">
        <v>28.2</v>
      </c>
      <c r="D26">
        <f>C26*29.2*(44/12)/1000</f>
        <v>3.0192799999999997</v>
      </c>
      <c r="K26" s="5">
        <v>0.1</v>
      </c>
      <c r="M26">
        <v>0</v>
      </c>
      <c r="N26">
        <v>1</v>
      </c>
      <c r="O26">
        <f t="shared" si="1"/>
        <v>0</v>
      </c>
    </row>
    <row r="27" spans="1:17" x14ac:dyDescent="0.25">
      <c r="A27" t="s">
        <v>55</v>
      </c>
      <c r="C27">
        <f>13500/430</f>
        <v>31.395348837209301</v>
      </c>
      <c r="D27">
        <f>94.6/C27</f>
        <v>3.013185185185185</v>
      </c>
      <c r="K27" s="5">
        <v>0.1</v>
      </c>
      <c r="M27">
        <v>0</v>
      </c>
      <c r="N27">
        <v>1</v>
      </c>
      <c r="O27">
        <f t="shared" si="1"/>
        <v>0</v>
      </c>
      <c r="Q27" t="s">
        <v>45</v>
      </c>
    </row>
    <row r="28" spans="1:17" x14ac:dyDescent="0.25">
      <c r="A28" t="s">
        <v>56</v>
      </c>
      <c r="C28">
        <f>13000/430</f>
        <v>30.232558139534884</v>
      </c>
      <c r="D28">
        <f>C28*29.2*(44/12)/1000</f>
        <v>3.2368992248062014</v>
      </c>
      <c r="K28" s="5">
        <v>0.1</v>
      </c>
      <c r="M28">
        <v>0</v>
      </c>
      <c r="N28">
        <v>1</v>
      </c>
      <c r="O28">
        <f t="shared" si="1"/>
        <v>0</v>
      </c>
      <c r="Q28" t="s">
        <v>45</v>
      </c>
    </row>
    <row r="29" spans="1:17" x14ac:dyDescent="0.25">
      <c r="A29" t="s">
        <v>57</v>
      </c>
      <c r="C29">
        <v>47.1</v>
      </c>
      <c r="D29">
        <f>56.1*C29/1000</f>
        <v>2.6423100000000002</v>
      </c>
      <c r="K29" s="5">
        <v>0.1</v>
      </c>
      <c r="M29">
        <v>0</v>
      </c>
      <c r="N29">
        <v>1</v>
      </c>
      <c r="O29">
        <f t="shared" si="1"/>
        <v>0</v>
      </c>
      <c r="Q29" t="s">
        <v>45</v>
      </c>
    </row>
    <row r="30" spans="1:17" x14ac:dyDescent="0.25">
      <c r="A30" t="s">
        <v>58</v>
      </c>
      <c r="B30">
        <v>28.94</v>
      </c>
      <c r="C30">
        <v>26.68</v>
      </c>
      <c r="D30">
        <f>(((44/12)*26.5)*C30)/1000</f>
        <v>2.5924066666666663</v>
      </c>
      <c r="K30" s="5">
        <v>0.1</v>
      </c>
      <c r="M30">
        <v>0</v>
      </c>
      <c r="N30">
        <v>1</v>
      </c>
      <c r="O30">
        <f t="shared" si="1"/>
        <v>0</v>
      </c>
      <c r="Q30" t="s">
        <v>43</v>
      </c>
    </row>
    <row r="31" spans="1:17" x14ac:dyDescent="0.25">
      <c r="A31" t="s">
        <v>59</v>
      </c>
      <c r="B31">
        <v>28.01</v>
      </c>
      <c r="C31">
        <v>25.74</v>
      </c>
      <c r="D31">
        <f>(((44/12)*27.27)*C31)/1000</f>
        <v>2.5737425999999997</v>
      </c>
      <c r="K31" s="5">
        <v>0.1</v>
      </c>
      <c r="M31">
        <v>0</v>
      </c>
      <c r="N31">
        <v>1</v>
      </c>
      <c r="O31">
        <f t="shared" si="1"/>
        <v>0</v>
      </c>
      <c r="Q31" t="s">
        <v>43</v>
      </c>
    </row>
    <row r="32" spans="1:17" x14ac:dyDescent="0.25">
      <c r="A32" t="s">
        <v>60</v>
      </c>
      <c r="B32">
        <v>25.97</v>
      </c>
      <c r="C32">
        <v>24.66</v>
      </c>
      <c r="D32">
        <f>(((44/12)*25.68)*C32)/1000</f>
        <v>2.3219856000000001</v>
      </c>
      <c r="K32" s="5">
        <v>0.1</v>
      </c>
      <c r="M32">
        <v>0</v>
      </c>
      <c r="N32">
        <v>1</v>
      </c>
      <c r="O32">
        <f t="shared" si="1"/>
        <v>0</v>
      </c>
      <c r="Q32" t="s">
        <v>43</v>
      </c>
    </row>
    <row r="33" spans="1:17" x14ac:dyDescent="0.25">
      <c r="A33" t="s">
        <v>61</v>
      </c>
      <c r="B33">
        <v>29.18</v>
      </c>
      <c r="C33">
        <v>28.81</v>
      </c>
      <c r="D33">
        <f>(((44/12)*30.6)*C33)/1000</f>
        <v>3.2324820000000001</v>
      </c>
      <c r="K33" s="5">
        <v>0.1</v>
      </c>
      <c r="M33">
        <v>0</v>
      </c>
      <c r="N33">
        <v>1</v>
      </c>
      <c r="O33">
        <f t="shared" si="1"/>
        <v>0</v>
      </c>
      <c r="Q33" t="s">
        <v>43</v>
      </c>
    </row>
    <row r="34" spans="1:17" x14ac:dyDescent="0.25">
      <c r="A34" t="s">
        <v>62</v>
      </c>
      <c r="B34">
        <v>28.2</v>
      </c>
      <c r="C34">
        <v>28.2</v>
      </c>
      <c r="D34">
        <f>94.6/C34</f>
        <v>3.354609929078014</v>
      </c>
      <c r="K34" s="5">
        <v>0.1</v>
      </c>
      <c r="M34">
        <v>0</v>
      </c>
      <c r="N34">
        <v>1</v>
      </c>
      <c r="O34">
        <f t="shared" si="1"/>
        <v>0</v>
      </c>
      <c r="Q34" t="s">
        <v>41</v>
      </c>
    </row>
    <row r="35" spans="1:17" x14ac:dyDescent="0.25">
      <c r="A35" t="s">
        <v>63</v>
      </c>
      <c r="B35">
        <v>48</v>
      </c>
      <c r="C35">
        <v>48</v>
      </c>
      <c r="D35">
        <f>C35*15.3/1000*(44/12)</f>
        <v>2.6928000000000001</v>
      </c>
      <c r="K35" s="5">
        <v>0.1</v>
      </c>
      <c r="M35">
        <v>0</v>
      </c>
      <c r="N35">
        <v>1</v>
      </c>
      <c r="O35">
        <f t="shared" si="1"/>
        <v>0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S.E. Tanzer</cp:lastModifiedBy>
  <dcterms:created xsi:type="dcterms:W3CDTF">2019-02-09T15:17:07Z</dcterms:created>
  <dcterms:modified xsi:type="dcterms:W3CDTF">2019-04-29T16:23:49Z</dcterms:modified>
</cp:coreProperties>
</file>