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80" yWindow="465" windowWidth="25665" windowHeight="17535" tabRatio="598" firstSheet="5" activeTab="13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2" l="1"/>
  <c r="D11" i="12"/>
  <c r="D8" i="12"/>
  <c r="D9" i="12" s="1"/>
  <c r="E14" i="18"/>
  <c r="J11" i="20"/>
  <c r="L11" i="20" s="1"/>
  <c r="J8" i="20"/>
  <c r="L8" i="20" s="1"/>
  <c r="C11" i="8"/>
  <c r="C14" i="8"/>
  <c r="C20" i="8"/>
  <c r="G11" i="4"/>
  <c r="G8" i="4"/>
  <c r="G5" i="4"/>
  <c r="H17" i="3"/>
  <c r="D11" i="15"/>
  <c r="F11" i="15"/>
  <c r="F10" i="15"/>
  <c r="F9" i="15"/>
  <c r="F8" i="15"/>
  <c r="F7" i="15"/>
  <c r="F6" i="15"/>
  <c r="F5" i="15"/>
  <c r="F13" i="15"/>
  <c r="F12" i="15"/>
  <c r="D19" i="13" l="1"/>
  <c r="D18" i="13"/>
  <c r="D16" i="13"/>
  <c r="D15" i="13"/>
  <c r="D13" i="13"/>
  <c r="D12" i="13"/>
  <c r="D10" i="13"/>
  <c r="D9" i="13"/>
  <c r="D7" i="13"/>
  <c r="D6" i="13"/>
  <c r="L7" i="20" l="1"/>
  <c r="L6" i="20"/>
  <c r="F8" i="12"/>
  <c r="F5" i="12"/>
  <c r="L5" i="20"/>
  <c r="L4" i="20"/>
  <c r="D6" i="9"/>
  <c r="D5" i="9"/>
  <c r="B6" i="9"/>
  <c r="B5" i="9"/>
  <c r="C6" i="8"/>
  <c r="C5" i="8"/>
  <c r="B6" i="8"/>
  <c r="B5" i="8"/>
  <c r="J6" i="20"/>
  <c r="I5" i="20"/>
  <c r="K5" i="20"/>
  <c r="F5" i="20"/>
  <c r="D7" i="9" l="1"/>
  <c r="B7" i="9"/>
  <c r="C4" i="9"/>
  <c r="B4" i="9"/>
  <c r="B7" i="8"/>
  <c r="C4" i="8"/>
  <c r="C7" i="8" s="1"/>
  <c r="N7" i="20"/>
  <c r="M7" i="20"/>
  <c r="K7" i="20"/>
  <c r="J7" i="20"/>
  <c r="I7" i="20"/>
  <c r="H7" i="20"/>
  <c r="E7" i="20"/>
  <c r="D7" i="20"/>
  <c r="C7" i="20"/>
  <c r="B7" i="20"/>
  <c r="M13" i="15"/>
  <c r="M12" i="15"/>
  <c r="N13" i="20" l="1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C11" i="16"/>
  <c r="C8" i="16"/>
  <c r="H14" i="3"/>
  <c r="G17" i="3"/>
  <c r="G14" i="3"/>
  <c r="G16" i="3" s="1"/>
  <c r="B5" i="19"/>
  <c r="E7" i="19"/>
  <c r="E6" i="19"/>
  <c r="C5" i="19"/>
  <c r="G19" i="3"/>
  <c r="G18" i="3"/>
  <c r="G15" i="3" l="1"/>
  <c r="B19" i="2"/>
  <c r="B18" i="2"/>
  <c r="C17" i="2"/>
  <c r="C19" i="2" s="1"/>
  <c r="B16" i="2"/>
  <c r="B15" i="2"/>
  <c r="C14" i="2"/>
  <c r="C16" i="2" s="1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C18" i="2" l="1"/>
  <c r="C15" i="2"/>
  <c r="F19" i="12" l="1"/>
  <c r="F18" i="12"/>
  <c r="F16" i="12"/>
  <c r="F15" i="12"/>
  <c r="F13" i="12"/>
  <c r="F12" i="12"/>
  <c r="D17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9" i="16"/>
  <c r="I8" i="16"/>
  <c r="D11" i="6"/>
  <c r="C11" i="6"/>
  <c r="D8" i="6"/>
  <c r="C8" i="6"/>
  <c r="D5" i="6"/>
  <c r="C5" i="6"/>
  <c r="K11" i="6"/>
  <c r="K8" i="6"/>
  <c r="K5" i="6"/>
  <c r="L11" i="6"/>
  <c r="L8" i="6"/>
  <c r="L5" i="6"/>
  <c r="K13" i="16"/>
  <c r="H13" i="16"/>
  <c r="D13" i="16"/>
  <c r="C13" i="16"/>
  <c r="K12" i="16"/>
  <c r="H12" i="16"/>
  <c r="D12" i="16"/>
  <c r="C12" i="16"/>
  <c r="K11" i="16"/>
  <c r="J13" i="16"/>
  <c r="D19" i="21"/>
  <c r="D18" i="21"/>
  <c r="E17" i="21"/>
  <c r="E18" i="21" s="1"/>
  <c r="D16" i="21"/>
  <c r="E15" i="21"/>
  <c r="D15" i="21"/>
  <c r="E14" i="21"/>
  <c r="E16" i="21" s="1"/>
  <c r="D13" i="21"/>
  <c r="D12" i="21"/>
  <c r="E11" i="21"/>
  <c r="E13" i="21" s="1"/>
  <c r="D10" i="21"/>
  <c r="D9" i="21"/>
  <c r="E8" i="21"/>
  <c r="E10" i="21" s="1"/>
  <c r="B19" i="21"/>
  <c r="B18" i="21"/>
  <c r="B16" i="21"/>
  <c r="B15" i="21"/>
  <c r="B17" i="21"/>
  <c r="B14" i="21"/>
  <c r="B11" i="21"/>
  <c r="B8" i="21"/>
  <c r="B5" i="21"/>
  <c r="C17" i="21"/>
  <c r="C14" i="21"/>
  <c r="C11" i="21"/>
  <c r="C8" i="21"/>
  <c r="C9" i="21" s="1"/>
  <c r="C5" i="21"/>
  <c r="E5" i="21"/>
  <c r="B7" i="21"/>
  <c r="E7" i="21"/>
  <c r="E6" i="21"/>
  <c r="D7" i="21"/>
  <c r="D6" i="21"/>
  <c r="C7" i="21"/>
  <c r="C19" i="21"/>
  <c r="C15" i="21"/>
  <c r="C16" i="21"/>
  <c r="B13" i="21"/>
  <c r="B12" i="21"/>
  <c r="C12" i="21"/>
  <c r="B10" i="21"/>
  <c r="B9" i="21"/>
  <c r="B6" i="21"/>
  <c r="E17" i="18"/>
  <c r="E19" i="18" s="1"/>
  <c r="E16" i="18"/>
  <c r="E11" i="18"/>
  <c r="E13" i="18" s="1"/>
  <c r="E8" i="18"/>
  <c r="E10" i="18" s="1"/>
  <c r="E5" i="18"/>
  <c r="E7" i="18"/>
  <c r="E6" i="18"/>
  <c r="B19" i="18"/>
  <c r="D18" i="18"/>
  <c r="C18" i="18"/>
  <c r="B18" i="18"/>
  <c r="C17" i="18"/>
  <c r="C19" i="18" s="1"/>
  <c r="B16" i="18"/>
  <c r="D15" i="18"/>
  <c r="C15" i="18"/>
  <c r="B15" i="18"/>
  <c r="C14" i="18"/>
  <c r="C16" i="18" s="1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B15" i="13"/>
  <c r="B16" i="13"/>
  <c r="C16" i="13"/>
  <c r="C15" i="13"/>
  <c r="B14" i="13"/>
  <c r="B10" i="13"/>
  <c r="D9" i="18"/>
  <c r="D6" i="18"/>
  <c r="D9" i="9"/>
  <c r="J12" i="16" l="1"/>
  <c r="E19" i="21"/>
  <c r="E12" i="21"/>
  <c r="E9" i="21"/>
  <c r="C6" i="21"/>
  <c r="C13" i="21"/>
  <c r="C18" i="21"/>
  <c r="C10" i="21"/>
  <c r="E18" i="18"/>
  <c r="E15" i="18"/>
  <c r="E12" i="18"/>
  <c r="E9" i="18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G6" i="4"/>
  <c r="G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8" i="3" l="1"/>
  <c r="C8" i="2"/>
  <c r="H5" i="3"/>
  <c r="C5" i="2"/>
  <c r="H11" i="3"/>
  <c r="C11" i="2"/>
  <c r="C6" i="19"/>
  <c r="C7" i="19" s="1"/>
  <c r="C8" i="19"/>
  <c r="C10" i="16"/>
  <c r="C6" i="16"/>
  <c r="C9" i="16"/>
  <c r="C5" i="16"/>
  <c r="C7" i="16"/>
  <c r="C11" i="17"/>
  <c r="C12" i="17" s="1"/>
  <c r="C13" i="17" s="1"/>
  <c r="G8" i="15"/>
  <c r="G5" i="15"/>
  <c r="C8" i="17"/>
  <c r="C10" i="17" s="1"/>
  <c r="C9" i="17" s="1"/>
  <c r="D5" i="12"/>
  <c r="C5" i="17"/>
  <c r="C6" i="7"/>
  <c r="C10" i="7"/>
  <c r="C4" i="7"/>
  <c r="C8" i="7"/>
  <c r="C11" i="7"/>
  <c r="C5" i="7"/>
  <c r="Q11" i="15" s="1"/>
  <c r="C9" i="7"/>
  <c r="C12" i="7"/>
  <c r="H8" i="19" s="1"/>
  <c r="H15" i="3" l="1"/>
  <c r="H16" i="3"/>
  <c r="C17" i="8"/>
  <c r="H13" i="3"/>
  <c r="H12" i="3"/>
  <c r="H7" i="3"/>
  <c r="H6" i="3"/>
  <c r="C8" i="8"/>
  <c r="C10" i="8" s="1"/>
  <c r="C9" i="2"/>
  <c r="C10" i="2"/>
  <c r="H10" i="3"/>
  <c r="H9" i="3"/>
  <c r="H9" i="19"/>
  <c r="H10" i="19"/>
  <c r="C9" i="19"/>
  <c r="C10" i="19"/>
  <c r="C13" i="2"/>
  <c r="C12" i="2"/>
  <c r="C7" i="2"/>
  <c r="C6" i="2"/>
  <c r="H19" i="3"/>
  <c r="H18" i="3"/>
  <c r="G6" i="15"/>
  <c r="C9" i="8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22" i="8" l="1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https://doi.org/10.1016/j.fuel.2018.08.152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<sst xmlns="http://schemas.openxmlformats.org/spreadsheetml/2006/main" count="574" uniqueCount="187">
  <si>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</si>
  <si>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</si>
  <si>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</si>
  <si>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</si>
  <si>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</si>
  <si>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</si>
  <si>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</si>
  <si>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</si>
  <si>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</si>
  <si>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</si>
  <si>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</si>
  <si>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</si>
  <si>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</si>
  <si>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</si>
  <si>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</si>
  <si>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</si>
  <si>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</si>
  <si>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</si>
  <si>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</si>
  <si>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</si>
  <si>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</si>
  <si>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</si>
  <si>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</si>
  <si>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</si>
  <si>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</si>
  <si>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</si>
  <si>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</si>
  <si>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</si>
  <si>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</si>
  <si>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</si>
  <si>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</si>
  <si>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</si>
  <si>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</si>
  <si>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</si>
  <si>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</si>
  <si>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</si>
  <si>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</si>
  <si>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</si>
  <si>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</si>
  <si>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</si>
  <si>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</si>
  <si>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</si>
  <si>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</si>
  <si>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</si>
  <si>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</si>
  <si>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</si>
  <si>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</si>
  <si>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</si>
  <si>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</si>
  <si>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</si>
  <si>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</si>
  <si>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</si>
  <si>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</si>
  <si>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</si>
  <si>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</si>
  <si>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</si>
  <si>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</si>
  <si>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</si>
  <si>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</si>
  <si>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</si>
  <si>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</si>
  <si>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</si>
  <si>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</si>
  <si>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</si>
  <si>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</si>
  <si>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</si>
  <si>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</si>
  <si>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</si>
  <si>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</si>
  <si>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</si>
  <si>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</si>
  <si>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</si>
  <si>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</si>
  <si>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</si>
  <si>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</si>
  <si>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</si>
  <si>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</si>
  <si>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</si>
  <si>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</si>
  <si>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</si>
  <si>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</si>
  <si>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</si>
  <si>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</si>
  <si>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</si>
  <si>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</si>
  <si>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</si>
  <si>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</si>
  <si>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</si>
  <si>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</si>
  <si>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</si>
  <si>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</si>
  <si>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</si>
  <si>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</si>
  <si>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</si>
  <si>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</si>
  <si>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</si>
  <si>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</si>
  <si>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</si>
  <si>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</si>
  <si>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</si>
  <si>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</si>
  <si>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</si>
  <si>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</si>
  <si>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</si>
  <si>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</si>
  <si>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</si>
  <si>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</si>
  <si>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</si>
  <si>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</si>
  <si>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</si>
  <si>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</si>
  <si>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</si>
  <si>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</si>
  <si>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</si>
  <si>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</si>
  <si>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</si>
  <si>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</si>
  <si>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</si>
  <si>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</si>
  <si>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</si>
  <si>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</si>
  <si>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</si>
  <si>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</si>
  <si>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</si>
  <si>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</si>
  <si>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</si>
  <si>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</si>
  <si>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</si>
  <si>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</si>
  <si>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</si>
  <si>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</si>
  <si>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</si>
  <si>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</si>
  <si>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</si>
  <si>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</si>
  <si>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</si>
  <si>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</si>
  <si>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</si>
  <si>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</si>
  <si>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</si>
  <si>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</si>
  <si>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</si>
  <si>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</si>
  <si>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</si>
  <si>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</si>
  <si>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</si>
  <si>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</si>
  <si>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</si>
  <si>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</si>
  <si>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</si>
  <si>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</si>
  <si>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</si>
  <si>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</si>
  <si>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</si>
  <si>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</si>
  <si>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</si>
  <si>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</si>
  <si>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</si>
  <si>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</si>
  <si>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</si>
  <si>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</si>
  <si>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</si>
  <si>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</si>
  <si>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</si>
  <si>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</si>
  <si>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</si>
  <si>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</si>
  <si>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</si>
  <si>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</si>
  <si>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</si>
  <si>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</si>
  <si>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</si>
  <si>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</si>
  <si>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</si>
  <si>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</si>
  <si>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</si>
  <si>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compression only; capture already included in  DRI + Syngas Upgrading Numbers…alt number for CO2 compression: 120kwh/t CO2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</si>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</sst>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3" fillId="0" borderId="0" xfId="0" applyNumberFormat="1" applyFont="1" applyBorder="1"/>
    <xf numFmtId="166" fontId="3" fillId="0" borderId="9" xfId="0" applyNumberFormat="1" applyFont="1" applyBorder="1"/>
    <xf numFmtId="166" fontId="0" fillId="0" borderId="0" xfId="0" applyNumberFormat="1"/>
    <xf numFmtId="166" fontId="0" fillId="0" borderId="9" xfId="0" applyNumberFormat="1" applyBorder="1"/>
    <xf numFmtId="0" fontId="23" fillId="0" borderId="0" xfId="0" applyFont="1" applyFill="1" applyBorder="1"/>
    <xf numFmtId="0" fontId="24" fillId="0" borderId="0" xfId="0" applyFont="1" applyBorder="1"/>
    <xf numFmtId="165" fontId="23" fillId="0" borderId="9" xfId="0" applyNumberFormat="1" applyFont="1" applyBorder="1"/>
    <xf numFmtId="165" fontId="25" fillId="0" borderId="0" xfId="0" applyNumberFormat="1" applyFont="1" applyBorder="1"/>
    <xf numFmtId="165" fontId="23" fillId="0" borderId="0" xfId="0" applyNumberFormat="1" applyFont="1" applyBorder="1"/>
    <xf numFmtId="0" fontId="23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Tanzer - TBM" id="{E504A71B-88A7-EB48-8425-5C9A5AEBADC7}" userId="S::setanzer@tudelft.net::b14bf615-7e6e-4d2f-91f9-e833fdc6ec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19-09-06T21:41:07.24" personId="{E504A71B-88A7-EB48-8425-5C9A5AEBADC7}" id="{512BAB74-508F-CE42-9AB5-ED06EC68B18F}">
    <text>provided by captive power plant using offgases</text>
  </threadedComment>
  <threadedComment ref="K8" dT="2019-09-06T21:41:07.24" personId="{E504A71B-88A7-EB48-8425-5C9A5AEBADC7}" id="{340145CC-7D5C-E244-9FA4-2F8AE791E33D}">
    <text>provided by captive power plant using offgases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4" sqref="E24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5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5">
      <c r="A2" s="55" t="s">
        <v>1</v>
      </c>
      <c r="C2" s="54" t="s">
        <v>70</v>
      </c>
      <c r="E2" t="s">
        <v>164</v>
      </c>
    </row>
    <row r="3" spans="1:5" x14ac:dyDescent="0.25">
      <c r="A3" s="55" t="s">
        <v>2</v>
      </c>
    </row>
    <row r="4" spans="1:5" s="30" customFormat="1" ht="15.75" thickBot="1" x14ac:dyDescent="0.3">
      <c r="A4" s="30" t="s">
        <v>3</v>
      </c>
      <c r="B4" s="45"/>
      <c r="C4" s="45"/>
      <c r="D4" s="45"/>
    </row>
    <row r="5" spans="1:5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11" sqref="E11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179</v>
      </c>
      <c r="B5" s="97">
        <f>B4</f>
        <v>0.9</v>
      </c>
      <c r="C5" s="57">
        <f>C4</f>
        <v>1.3869182594347289</v>
      </c>
    </row>
    <row r="6" spans="1:4" x14ac:dyDescent="0.25">
      <c r="A6" s="21" t="s">
        <v>180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177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8" sqref="C8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5">
      <c r="A5" s="21" t="s">
        <v>179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180</v>
      </c>
      <c r="B6" s="54">
        <f>B4</f>
        <v>0.56599999999999995</v>
      </c>
      <c r="C6" s="132">
        <v>0</v>
      </c>
      <c r="D6" s="54" t="str">
        <f>D4</f>
        <v>natural gas - IPCC</v>
      </c>
    </row>
    <row r="7" spans="1:10" s="45" customFormat="1" ht="15.75" thickBot="1" x14ac:dyDescent="0.3">
      <c r="A7" s="30" t="s">
        <v>177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14" sqref="E14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5.85546875" style="54" customWidth="1"/>
    <col min="6" max="6" width="19" style="20" bestFit="1" customWidth="1"/>
    <col min="7" max="7" width="17.85546875" style="20" bestFit="1" customWidth="1"/>
    <col min="8" max="16384" width="8.85546875" style="21"/>
  </cols>
  <sheetData>
    <row r="1" spans="1:7" x14ac:dyDescent="0.25">
      <c r="A1" s="42" t="s">
        <v>0</v>
      </c>
      <c r="B1" s="99" t="s">
        <v>56</v>
      </c>
      <c r="C1" s="54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5">
      <c r="A2" s="55" t="s">
        <v>1</v>
      </c>
      <c r="B2" s="54" t="s">
        <v>131</v>
      </c>
      <c r="C2" s="54" t="s">
        <v>163</v>
      </c>
      <c r="E2" s="54" t="s">
        <v>132</v>
      </c>
    </row>
    <row r="3" spans="1:7" x14ac:dyDescent="0.25">
      <c r="A3" s="55" t="s">
        <v>2</v>
      </c>
    </row>
    <row r="4" spans="1:7" s="30" customFormat="1" ht="15.75" thickBot="1" x14ac:dyDescent="0.3">
      <c r="A4" s="30" t="s">
        <v>3</v>
      </c>
      <c r="B4" s="45"/>
      <c r="C4" s="45"/>
      <c r="D4" s="45"/>
      <c r="E4" s="112"/>
      <c r="F4" s="45"/>
      <c r="G4" s="45"/>
    </row>
    <row r="5" spans="1:7" s="42" customFormat="1" ht="17.25" customHeight="1" x14ac:dyDescent="0.25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90">
        <f>(25.3/4.6668)*Ref!B$18</f>
        <v>1.9516585240421703E-2</v>
      </c>
    </row>
    <row r="6" spans="1:7" x14ac:dyDescent="0.25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90">
        <f>E5</f>
        <v>1.9516585240421703E-2</v>
      </c>
      <c r="F6" s="21"/>
      <c r="G6" s="21"/>
    </row>
    <row r="7" spans="1:7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30" t="s">
        <v>113</v>
      </c>
      <c r="E7" s="78">
        <f>E5</f>
        <v>1.9516585240421703E-2</v>
      </c>
    </row>
    <row r="8" spans="1:7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0">
        <f>(25.3/4.6668)*Ref!B$18</f>
        <v>1.9516585240421703E-2</v>
      </c>
    </row>
    <row r="9" spans="1:7" s="42" customFormat="1" x14ac:dyDescent="0.25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0">
        <f>E8</f>
        <v>1.9516585240421703E-2</v>
      </c>
      <c r="F9" s="20"/>
      <c r="G9" s="20"/>
    </row>
    <row r="10" spans="1:7" s="30" customFormat="1" ht="15.75" thickBot="1" x14ac:dyDescent="0.3">
      <c r="A10" s="63" t="s">
        <v>155</v>
      </c>
      <c r="B10" s="45">
        <f>B8</f>
        <v>0.9</v>
      </c>
      <c r="C10" s="46">
        <f>C8</f>
        <v>0.69699077294014</v>
      </c>
      <c r="D10" s="38" t="s">
        <v>113</v>
      </c>
      <c r="E10" s="78">
        <f>E8</f>
        <v>1.9516585240421703E-2</v>
      </c>
      <c r="F10" s="45"/>
      <c r="G10" s="45"/>
    </row>
    <row r="11" spans="1:7" x14ac:dyDescent="0.25">
      <c r="A11" s="62" t="s">
        <v>120</v>
      </c>
      <c r="B11" s="100">
        <v>0.9</v>
      </c>
      <c r="C11" s="42">
        <v>0.7</v>
      </c>
      <c r="D11" s="42" t="s">
        <v>95</v>
      </c>
      <c r="E11" s="90">
        <f>(25.3/4.6668)*Ref!B$18</f>
        <v>1.9516585240421703E-2</v>
      </c>
    </row>
    <row r="12" spans="1:7" ht="16.5" customHeight="1" x14ac:dyDescent="0.25">
      <c r="A12" s="53" t="s">
        <v>153</v>
      </c>
      <c r="B12" s="20">
        <f>B11</f>
        <v>0.9</v>
      </c>
      <c r="C12" s="20">
        <f>C11</f>
        <v>0.7</v>
      </c>
      <c r="D12" s="27" t="s">
        <v>113</v>
      </c>
      <c r="E12" s="90">
        <f>E11</f>
        <v>1.9516585240421703E-2</v>
      </c>
    </row>
    <row r="13" spans="1:7" s="70" customFormat="1" ht="15.75" thickBot="1" x14ac:dyDescent="0.3">
      <c r="A13" s="63" t="s">
        <v>156</v>
      </c>
      <c r="B13" s="45">
        <f>B11</f>
        <v>0.9</v>
      </c>
      <c r="C13" s="45">
        <f>C11</f>
        <v>0.7</v>
      </c>
      <c r="D13" s="38" t="s">
        <v>113</v>
      </c>
      <c r="E13" s="78">
        <f>E11</f>
        <v>1.9516585240421703E-2</v>
      </c>
      <c r="F13" s="45"/>
      <c r="G13" s="45"/>
    </row>
    <row r="14" spans="1:7" x14ac:dyDescent="0.25">
      <c r="A14" s="21" t="s">
        <v>141</v>
      </c>
      <c r="B14" s="16">
        <v>0.9</v>
      </c>
      <c r="C14" s="41">
        <f>1-(0.6535/(0.6535+0.8435+0.6597))</f>
        <v>0.69699077294014</v>
      </c>
      <c r="D14" s="42" t="s">
        <v>95</v>
      </c>
      <c r="E14" s="90">
        <f>(25.3/4.6668)*Ref!B$18</f>
        <v>1.9516585240421703E-2</v>
      </c>
      <c r="F14" s="21"/>
      <c r="G14" s="21"/>
    </row>
    <row r="15" spans="1:7" x14ac:dyDescent="0.25">
      <c r="A15" s="21" t="s">
        <v>142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0">
        <f>E14</f>
        <v>1.9516585240421703E-2</v>
      </c>
    </row>
    <row r="16" spans="1:7" s="30" customFormat="1" ht="15.75" thickBot="1" x14ac:dyDescent="0.3">
      <c r="A16" s="30" t="s">
        <v>143</v>
      </c>
      <c r="B16" s="45">
        <f>B14</f>
        <v>0.9</v>
      </c>
      <c r="C16" s="46">
        <f>C14</f>
        <v>0.69699077294014</v>
      </c>
      <c r="D16" s="38" t="s">
        <v>113</v>
      </c>
      <c r="E16" s="78">
        <f>E14</f>
        <v>1.9516585240421703E-2</v>
      </c>
      <c r="F16" s="45"/>
      <c r="G16" s="45"/>
    </row>
    <row r="17" spans="1:7" s="42" customFormat="1" x14ac:dyDescent="0.25">
      <c r="A17" s="21" t="s">
        <v>144</v>
      </c>
      <c r="B17" s="16">
        <v>0.9</v>
      </c>
      <c r="C17" s="41">
        <f>1-(0.6535/(0.6535+0.8435+0.6597))</f>
        <v>0.69699077294014</v>
      </c>
      <c r="D17" s="42" t="s">
        <v>95</v>
      </c>
      <c r="E17" s="90">
        <f>(25.3/4.6668)*Ref!B$18</f>
        <v>1.9516585240421703E-2</v>
      </c>
      <c r="F17" s="20"/>
      <c r="G17" s="20"/>
    </row>
    <row r="18" spans="1:7" x14ac:dyDescent="0.25">
      <c r="A18" s="21" t="s">
        <v>145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0">
        <f>E17</f>
        <v>1.9516585240421703E-2</v>
      </c>
    </row>
    <row r="19" spans="1:7" s="30" customFormat="1" ht="15.75" thickBot="1" x14ac:dyDescent="0.3">
      <c r="A19" s="30" t="s">
        <v>146</v>
      </c>
      <c r="B19" s="45">
        <f>B17</f>
        <v>0.9</v>
      </c>
      <c r="C19" s="46">
        <f>C17</f>
        <v>0.69699077294014</v>
      </c>
      <c r="D19" s="38" t="s">
        <v>113</v>
      </c>
      <c r="E19" s="78">
        <f>E17</f>
        <v>1.9516585240421703E-2</v>
      </c>
      <c r="F19" s="45"/>
      <c r="G19" s="45"/>
    </row>
    <row r="21" spans="1:7" s="42" customFormat="1" x14ac:dyDescent="0.25">
      <c r="A21" s="21"/>
      <c r="B21" s="20"/>
      <c r="C21" s="20"/>
      <c r="D21" s="20"/>
      <c r="E21" s="54"/>
      <c r="F21" s="20"/>
      <c r="G21" s="20"/>
    </row>
    <row r="25" spans="1:7" s="42" customFormat="1" x14ac:dyDescent="0.25">
      <c r="A25" s="21"/>
      <c r="B25" s="20"/>
      <c r="C25" s="20"/>
      <c r="D25" s="20"/>
      <c r="E25" s="54"/>
      <c r="F25" s="20"/>
      <c r="G25" s="20"/>
    </row>
    <row r="27" spans="1:7" ht="15.75" customHeight="1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151.9/1.243*Ref!B18</f>
        <v>0.43993563958165721</v>
      </c>
      <c r="E5" s="47">
        <f>3.7667/1.243</f>
        <v>3.0303298471440061</v>
      </c>
      <c r="F5" s="121">
        <f>0.0015</f>
        <v>1.5E-3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122">
        <f>F5</f>
        <v>1.5E-3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23">
        <f>F5</f>
        <v>1.5E-3</v>
      </c>
    </row>
    <row r="8" spans="1:7" x14ac:dyDescent="0.25">
      <c r="A8" s="80" t="s">
        <v>119</v>
      </c>
      <c r="B8" s="107">
        <v>1</v>
      </c>
      <c r="C8" s="107">
        <v>0.9</v>
      </c>
      <c r="D8" s="107">
        <f>(143.2/0.867)*Ref!B18</f>
        <v>0.59460207612456739</v>
      </c>
      <c r="E8" s="107">
        <v>2</v>
      </c>
      <c r="F8" s="121">
        <f>0.0015</f>
        <v>1.5E-3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0.59460207612456739</v>
      </c>
      <c r="E9" s="41">
        <f t="shared" si="2"/>
        <v>2</v>
      </c>
      <c r="F9" s="122">
        <f>F8</f>
        <v>1.5E-3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23">
        <f>F8</f>
        <v>1.5E-3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42">
        <v>0</v>
      </c>
      <c r="G11" s="21" t="s">
        <v>186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2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71">
        <f>F11</f>
        <v>0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0.42+0.22</f>
        <v>0.64</v>
      </c>
      <c r="E14" s="47">
        <v>0</v>
      </c>
      <c r="F14" s="42">
        <v>0</v>
      </c>
      <c r="G14" s="105" t="s">
        <v>88</v>
      </c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0.64</v>
      </c>
      <c r="E15" s="41">
        <f t="shared" si="6"/>
        <v>0</v>
      </c>
      <c r="F15" s="26">
        <f>F14</f>
        <v>0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0.64</v>
      </c>
      <c r="E16" s="40">
        <f t="shared" si="7"/>
        <v>0</v>
      </c>
      <c r="F16" s="71">
        <f>F14</f>
        <v>0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60*Ref!B$18</f>
        <v>0.216</v>
      </c>
      <c r="E17" s="47">
        <v>0</v>
      </c>
      <c r="F17" s="42">
        <v>0</v>
      </c>
      <c r="G17" s="21" t="s">
        <v>176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0.216</v>
      </c>
      <c r="E18" s="41">
        <f t="shared" si="8"/>
        <v>0</v>
      </c>
      <c r="F18" s="26">
        <f>F17</f>
        <v>0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0.216</v>
      </c>
      <c r="E19" s="40">
        <f t="shared" si="9"/>
        <v>0</v>
      </c>
      <c r="F19" s="71">
        <f>F17</f>
        <v>0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6" sqref="C26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4" x14ac:dyDescent="0.25">
      <c r="A1" s="101" t="s">
        <v>77</v>
      </c>
      <c r="B1" s="21" t="s">
        <v>89</v>
      </c>
      <c r="C1" s="21" t="s">
        <v>90</v>
      </c>
      <c r="D1" t="s">
        <v>182</v>
      </c>
    </row>
    <row r="2" spans="1:4" x14ac:dyDescent="0.25">
      <c r="A2" s="103" t="s">
        <v>72</v>
      </c>
      <c r="B2" s="21" t="s">
        <v>91</v>
      </c>
      <c r="C2" s="21" t="s">
        <v>92</v>
      </c>
    </row>
    <row r="3" spans="1:4" x14ac:dyDescent="0.25">
      <c r="A3" s="103" t="s">
        <v>2</v>
      </c>
    </row>
    <row r="4" spans="1:4" s="30" customFormat="1" ht="15.75" thickBot="1" x14ac:dyDescent="0.3">
      <c r="A4" s="109" t="s">
        <v>3</v>
      </c>
      <c r="B4" s="30">
        <v>0.01</v>
      </c>
      <c r="C4" s="30">
        <v>0</v>
      </c>
      <c r="D4" s="30">
        <v>100</v>
      </c>
    </row>
    <row r="5" spans="1:4" x14ac:dyDescent="0.25">
      <c r="A5" s="33" t="s">
        <v>150</v>
      </c>
      <c r="B5" s="42">
        <v>0.01</v>
      </c>
      <c r="C5" s="42">
        <v>0</v>
      </c>
      <c r="D5" s="21">
        <v>100</v>
      </c>
    </row>
    <row r="6" spans="1:4" x14ac:dyDescent="0.25">
      <c r="A6" s="25" t="s">
        <v>151</v>
      </c>
      <c r="B6" s="21">
        <f t="shared" ref="B6:D7" si="0">B$5</f>
        <v>0.01</v>
      </c>
      <c r="C6" s="21">
        <f t="shared" si="0"/>
        <v>0</v>
      </c>
      <c r="D6" s="21">
        <f t="shared" si="0"/>
        <v>100</v>
      </c>
    </row>
    <row r="7" spans="1:4" s="30" customFormat="1" ht="15.75" thickBot="1" x14ac:dyDescent="0.3">
      <c r="A7" s="31" t="s">
        <v>154</v>
      </c>
      <c r="B7" s="30">
        <f t="shared" si="0"/>
        <v>0.01</v>
      </c>
      <c r="C7" s="30">
        <f t="shared" si="0"/>
        <v>0</v>
      </c>
      <c r="D7" s="30">
        <f t="shared" si="0"/>
        <v>100</v>
      </c>
    </row>
    <row r="8" spans="1:4" x14ac:dyDescent="0.25">
      <c r="A8" s="33" t="s">
        <v>119</v>
      </c>
      <c r="B8" s="21">
        <f>0.01</f>
        <v>0.01</v>
      </c>
      <c r="C8" s="21">
        <v>0</v>
      </c>
      <c r="D8" s="21">
        <v>100</v>
      </c>
    </row>
    <row r="9" spans="1:4" x14ac:dyDescent="0.25">
      <c r="A9" s="60" t="s">
        <v>152</v>
      </c>
      <c r="B9" s="21">
        <f>B8</f>
        <v>0.01</v>
      </c>
      <c r="C9" s="21">
        <f>C8</f>
        <v>0</v>
      </c>
      <c r="D9" s="21">
        <f>D$5</f>
        <v>100</v>
      </c>
    </row>
    <row r="10" spans="1:4" s="30" customFormat="1" ht="15.75" thickBot="1" x14ac:dyDescent="0.3">
      <c r="A10" s="69" t="s">
        <v>155</v>
      </c>
      <c r="B10" s="30">
        <f>B8</f>
        <v>0.01</v>
      </c>
      <c r="C10" s="30">
        <v>0</v>
      </c>
      <c r="D10" s="30">
        <f>D$5</f>
        <v>100</v>
      </c>
    </row>
    <row r="11" spans="1:4" x14ac:dyDescent="0.25">
      <c r="A11" s="62" t="s">
        <v>120</v>
      </c>
      <c r="B11" s="21">
        <f>0.01</f>
        <v>0.01</v>
      </c>
      <c r="C11" s="21">
        <v>0</v>
      </c>
      <c r="D11" s="21">
        <v>100</v>
      </c>
    </row>
    <row r="12" spans="1:4" x14ac:dyDescent="0.25">
      <c r="A12" s="53" t="s">
        <v>153</v>
      </c>
      <c r="B12" s="21">
        <f>B11</f>
        <v>0.01</v>
      </c>
      <c r="C12" s="21">
        <f>C11</f>
        <v>0</v>
      </c>
      <c r="D12" s="21">
        <f>D$5</f>
        <v>100</v>
      </c>
    </row>
    <row r="13" spans="1:4" s="30" customFormat="1" ht="15.75" thickBot="1" x14ac:dyDescent="0.3">
      <c r="A13" s="63" t="s">
        <v>156</v>
      </c>
      <c r="B13" s="30">
        <f>B11</f>
        <v>0.01</v>
      </c>
      <c r="C13" s="30">
        <f>C11</f>
        <v>0</v>
      </c>
      <c r="D13" s="30">
        <f>D$5</f>
        <v>100</v>
      </c>
    </row>
    <row r="14" spans="1:4" x14ac:dyDescent="0.25">
      <c r="A14" s="21" t="s">
        <v>141</v>
      </c>
      <c r="B14" s="21">
        <f>0.01</f>
        <v>0.01</v>
      </c>
      <c r="C14" s="21">
        <v>0</v>
      </c>
      <c r="D14" s="21">
        <v>100</v>
      </c>
    </row>
    <row r="15" spans="1:4" s="42" customFormat="1" x14ac:dyDescent="0.25">
      <c r="A15" s="21" t="s">
        <v>142</v>
      </c>
      <c r="B15" s="21">
        <f>B14</f>
        <v>0.01</v>
      </c>
      <c r="C15" s="21">
        <f>C14</f>
        <v>0</v>
      </c>
      <c r="D15" s="21">
        <f>D$5</f>
        <v>100</v>
      </c>
    </row>
    <row r="16" spans="1:4" s="30" customFormat="1" ht="15.75" thickBot="1" x14ac:dyDescent="0.3">
      <c r="A16" s="30" t="s">
        <v>143</v>
      </c>
      <c r="B16" s="30">
        <f>B14</f>
        <v>0.01</v>
      </c>
      <c r="C16" s="30">
        <f>C14</f>
        <v>0</v>
      </c>
      <c r="D16" s="30">
        <f>D$5</f>
        <v>100</v>
      </c>
    </row>
    <row r="17" spans="1:4" x14ac:dyDescent="0.25">
      <c r="A17" s="21" t="s">
        <v>144</v>
      </c>
      <c r="B17" s="21">
        <v>0.01</v>
      </c>
      <c r="C17" s="21">
        <v>0</v>
      </c>
      <c r="D17" s="21">
        <v>100</v>
      </c>
    </row>
    <row r="18" spans="1:4" x14ac:dyDescent="0.25">
      <c r="A18" s="21" t="s">
        <v>145</v>
      </c>
      <c r="B18" s="21">
        <f>B17</f>
        <v>0.01</v>
      </c>
      <c r="C18" s="21">
        <f>C17</f>
        <v>0</v>
      </c>
      <c r="D18" s="21">
        <f>D$5</f>
        <v>100</v>
      </c>
    </row>
    <row r="19" spans="1:4" s="70" customFormat="1" ht="15.75" thickBot="1" x14ac:dyDescent="0.3">
      <c r="A19" s="30" t="s">
        <v>146</v>
      </c>
      <c r="B19" s="30">
        <f>B17</f>
        <v>0.01</v>
      </c>
      <c r="C19" s="30">
        <f>C17</f>
        <v>0</v>
      </c>
      <c r="D19" s="30">
        <f>D$5</f>
        <v>100</v>
      </c>
    </row>
    <row r="23" spans="1:4" s="42" customFormat="1" x14ac:dyDescent="0.25">
      <c r="A23" s="21"/>
      <c r="B23" s="21"/>
      <c r="C23" s="21"/>
    </row>
    <row r="27" spans="1:4" s="42" customFormat="1" x14ac:dyDescent="0.25">
      <c r="A27" s="21"/>
      <c r="B27" s="21"/>
      <c r="C27" s="21"/>
    </row>
    <row r="31" spans="1:4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8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0.05</v>
      </c>
      <c r="C11" s="57">
        <f>30*Ref!$B$18</f>
        <v>0.108</v>
      </c>
    </row>
    <row r="12" spans="1:6" x14ac:dyDescent="0.25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5.75" thickBot="1" x14ac:dyDescent="0.3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7" sqref="H17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5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x14ac:dyDescent="0.25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5.75" thickBot="1" x14ac:dyDescent="0.3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5">
      <c r="A14" t="s">
        <v>141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31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5703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6" t="s">
        <v>183</v>
      </c>
      <c r="F1" s="126" t="s">
        <v>185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7" t="s">
        <v>184</v>
      </c>
      <c r="F2" s="127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7"/>
      <c r="F3" s="127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8"/>
      <c r="F4" s="128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9">
        <v>0</v>
      </c>
      <c r="F5" s="129">
        <f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0">B$5</f>
        <v>1.1201000000000001</v>
      </c>
      <c r="C6" s="56">
        <f t="shared" si="0"/>
        <v>0.3518</v>
      </c>
      <c r="D6" s="56">
        <f>D$5</f>
        <v>7.2600000000000008E-3</v>
      </c>
      <c r="E6" s="130">
        <v>0</v>
      </c>
      <c r="F6" s="129">
        <f>E6*0.477</f>
        <v>0</v>
      </c>
      <c r="G6" s="56">
        <f t="shared" ref="G6:J7" si="1">G$5</f>
        <v>0.37331999999999999</v>
      </c>
      <c r="H6" s="56">
        <f t="shared" si="1"/>
        <v>6.8526028375122686E-2</v>
      </c>
      <c r="I6" s="56">
        <f t="shared" si="1"/>
        <v>0.3548</v>
      </c>
      <c r="J6" s="26" t="str">
        <f t="shared" si="1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2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0"/>
        <v>1.1201000000000001</v>
      </c>
      <c r="C7" s="29">
        <f t="shared" si="0"/>
        <v>0.3518</v>
      </c>
      <c r="D7" s="29">
        <f>D$5</f>
        <v>7.2600000000000008E-3</v>
      </c>
      <c r="E7" s="128">
        <v>0</v>
      </c>
      <c r="F7" s="128">
        <f>E7*0.477</f>
        <v>0</v>
      </c>
      <c r="G7" s="29">
        <f t="shared" si="1"/>
        <v>0.37331999999999999</v>
      </c>
      <c r="H7" s="39">
        <f t="shared" si="1"/>
        <v>6.8526028375122686E-2</v>
      </c>
      <c r="I7" s="29">
        <f t="shared" si="1"/>
        <v>0.3548</v>
      </c>
      <c r="J7" s="71" t="str">
        <f t="shared" si="1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2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9">
        <v>0</v>
      </c>
      <c r="F8" s="129">
        <f>E8*0.477</f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3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4">B8</f>
        <v>1.0960000000000001</v>
      </c>
      <c r="C9" s="56">
        <f t="shared" si="4"/>
        <v>0.35299999999999998</v>
      </c>
      <c r="D9" s="56">
        <f t="shared" si="4"/>
        <v>3.3000000000000004E-3</v>
      </c>
      <c r="E9" s="130">
        <v>0</v>
      </c>
      <c r="F9" s="129">
        <f>E9*0.477</f>
        <v>0</v>
      </c>
      <c r="G9" s="56">
        <f t="shared" si="4"/>
        <v>0.12564</v>
      </c>
      <c r="H9" s="91">
        <f t="shared" si="4"/>
        <v>0.36118927456054245</v>
      </c>
      <c r="I9" s="56">
        <f t="shared" si="4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3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8">
        <v>0</v>
      </c>
      <c r="F10" s="128">
        <f>E10*0.477</f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3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9">
        <v>8.9999999999999993E-3</v>
      </c>
      <c r="F11" s="129">
        <f>E11*0.477</f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3"/>
        <v>14.448000000000002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5">C11</f>
        <v>1.7</v>
      </c>
      <c r="D12" s="56">
        <f>D11</f>
        <v>0.14439184952978057</v>
      </c>
      <c r="E12" s="129">
        <v>8.9999999999999993E-3</v>
      </c>
      <c r="F12" s="129">
        <f>E12*0.477</f>
        <v>4.2929999999999991E-3</v>
      </c>
      <c r="G12" s="26">
        <f t="shared" si="5"/>
        <v>0.3</v>
      </c>
      <c r="H12" s="56">
        <f t="shared" si="5"/>
        <v>1.0698275862068964</v>
      </c>
      <c r="I12" s="26">
        <f>I11</f>
        <v>0</v>
      </c>
      <c r="J12" s="26" t="str">
        <f t="shared" si="5"/>
        <v>coke - IPCC</v>
      </c>
      <c r="K12" s="26">
        <f t="shared" si="5"/>
        <v>0</v>
      </c>
      <c r="L12" s="26" t="str">
        <f t="shared" si="5"/>
        <v>charcoal - IPCC</v>
      </c>
      <c r="M12" s="90">
        <f>M11</f>
        <v>0.56000000000000005</v>
      </c>
      <c r="N12" s="26" t="str">
        <f t="shared" si="5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3"/>
        <v>14.448000000000002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6">C11</f>
        <v>1.7</v>
      </c>
      <c r="D13" s="22">
        <f>D11</f>
        <v>0.14439184952978057</v>
      </c>
      <c r="E13" s="129">
        <v>8.9999999999999993E-3</v>
      </c>
      <c r="F13" s="129">
        <f>E13*0.477</f>
        <v>4.2929999999999991E-3</v>
      </c>
      <c r="G13" s="21">
        <f t="shared" si="6"/>
        <v>0.3</v>
      </c>
      <c r="H13" s="22">
        <f t="shared" si="6"/>
        <v>1.0698275862068964</v>
      </c>
      <c r="I13" s="21">
        <f>I11</f>
        <v>0</v>
      </c>
      <c r="J13" s="21" t="str">
        <f t="shared" si="6"/>
        <v>coke - IPCC</v>
      </c>
      <c r="K13" s="21">
        <f t="shared" si="6"/>
        <v>0</v>
      </c>
      <c r="L13" s="21" t="str">
        <f t="shared" si="6"/>
        <v>charcoal - IPCC</v>
      </c>
      <c r="M13" s="41">
        <f>M11</f>
        <v>0.56000000000000005</v>
      </c>
      <c r="N13" s="21" t="str">
        <f t="shared" si="6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3"/>
        <v>14.448000000000002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31"/>
      <c r="F17" s="131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31"/>
      <c r="F21" s="131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31"/>
      <c r="F25" s="131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6"/>
      <c r="F29" s="126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31"/>
      <c r="F33" s="131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31"/>
      <c r="F34" s="131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31"/>
      <c r="F41" s="131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8" sqref="C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D15" sqref="D15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0.710937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(735*Ref!B$18)/1.0543</f>
        <v>2.5097220904865787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(735*Ref!B$18)/1.0543</f>
        <v>2.5097220904865787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(735*Ref!B$18)/1.0543</f>
        <v>2.5097220904865787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B1" workbookViewId="0">
      <selection activeCell="K6" sqref="K6"/>
    </sheetView>
  </sheetViews>
  <sheetFormatPr defaultColWidth="8.85546875" defaultRowHeight="15" x14ac:dyDescent="0.25"/>
  <cols>
    <col min="1" max="1" width="24.85546875" customWidth="1"/>
    <col min="2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181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178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179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178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180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178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177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5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178</v>
      </c>
      <c r="H8" s="34">
        <v>0.1918</v>
      </c>
      <c r="I8" s="57">
        <v>0.193</v>
      </c>
      <c r="J8" s="42">
        <f>1.29-0.05</f>
        <v>1.24</v>
      </c>
      <c r="K8" s="47">
        <v>0</v>
      </c>
      <c r="L8" s="133">
        <f>J8*0.0015</f>
        <v>1.8600000000000001E-3</v>
      </c>
      <c r="M8" s="134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>
        <f t="shared" si="1"/>
        <v>0</v>
      </c>
      <c r="L9" s="124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30">
        <f t="shared" si="2"/>
        <v>0</v>
      </c>
      <c r="L10" s="125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178</v>
      </c>
      <c r="H11" s="34">
        <v>0.1918</v>
      </c>
      <c r="I11" s="57">
        <v>0.193</v>
      </c>
      <c r="J11" s="42">
        <f>1.29-0.05</f>
        <v>1.24</v>
      </c>
      <c r="K11" s="47">
        <v>0</v>
      </c>
      <c r="L11" s="133">
        <f>J11*0.0015</f>
        <v>1.8600000000000001E-3</v>
      </c>
      <c r="M11" s="134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>
        <f t="shared" si="3"/>
        <v>0</v>
      </c>
      <c r="L12" s="124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30">
        <f t="shared" si="4"/>
        <v>0</v>
      </c>
      <c r="L13" s="125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2019-09-16T17:46:44Z</dcterms:modified>
</cp:coreProperties>
</file>