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3000" yWindow="465" windowWidth="18375" windowHeight="17535" activeTab="1"/>
  </bookViews>
  <sheets>
    <sheet name="emissions" sheetId="1" r:id="rId1"/>
    <sheet name="removal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1" l="1"/>
  <c r="L59" i="1"/>
  <c r="F60" i="1"/>
  <c r="F59" i="1"/>
  <c r="L58" i="1" l="1"/>
  <c r="L57" i="1"/>
  <c r="F58" i="1"/>
  <c r="F57" i="1"/>
  <c r="F56" i="1"/>
  <c r="F55" i="1"/>
  <c r="F54" i="1"/>
  <c r="F53" i="1"/>
  <c r="F52" i="1"/>
  <c r="F51" i="1"/>
  <c r="F50" i="1"/>
  <c r="F49" i="1"/>
  <c r="F48" i="1"/>
  <c r="B47" i="1"/>
  <c r="L56" i="1"/>
  <c r="L55" i="1"/>
  <c r="L54" i="1"/>
  <c r="L53" i="1"/>
  <c r="L52" i="1"/>
  <c r="L51" i="1"/>
  <c r="L50" i="1"/>
  <c r="L49" i="1"/>
  <c r="L48" i="1"/>
  <c r="G47" i="1" l="1"/>
  <c r="H45" i="1"/>
  <c r="G45" i="1" s="1"/>
  <c r="H46" i="1"/>
  <c r="G46" i="1" s="1"/>
  <c r="B46" i="1"/>
  <c r="B45" i="1"/>
  <c r="G44" i="1"/>
  <c r="G43" i="1"/>
  <c r="G42" i="1"/>
  <c r="G41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6" i="1"/>
  <c r="G5" i="1"/>
  <c r="G4" i="1"/>
  <c r="B12" i="2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M27" i="1" s="1"/>
  <c r="B26" i="1"/>
  <c r="B25" i="1"/>
  <c r="B23" i="1"/>
  <c r="B22" i="1"/>
  <c r="B21" i="1"/>
  <c r="B20" i="1"/>
  <c r="B19" i="1"/>
  <c r="B18" i="1"/>
  <c r="B17" i="1"/>
  <c r="B11" i="1"/>
  <c r="B10" i="1"/>
  <c r="B9" i="1"/>
  <c r="M9" i="1" s="1"/>
  <c r="B7" i="1"/>
  <c r="M7" i="1"/>
  <c r="K36" i="1"/>
  <c r="K34" i="1"/>
  <c r="K33" i="1"/>
  <c r="K30" i="1"/>
  <c r="K28" i="1"/>
  <c r="K23" i="1"/>
  <c r="K20" i="1"/>
  <c r="K18" i="1"/>
  <c r="K13" i="1"/>
  <c r="K10" i="1"/>
  <c r="M10" i="1" s="1"/>
  <c r="K43" i="1"/>
  <c r="K42" i="1"/>
  <c r="M42" i="1" s="1"/>
  <c r="K41" i="1"/>
  <c r="M41" i="1" s="1"/>
  <c r="M20" i="1" l="1"/>
  <c r="M28" i="1"/>
  <c r="M36" i="1"/>
  <c r="M33" i="1"/>
  <c r="M18" i="1"/>
  <c r="M34" i="1"/>
  <c r="M30" i="1"/>
  <c r="K11" i="1"/>
  <c r="K17" i="1"/>
  <c r="M17" i="1" s="1"/>
  <c r="K21" i="1"/>
  <c r="M21" i="1" s="1"/>
  <c r="K31" i="1"/>
  <c r="M31" i="1" s="1"/>
  <c r="K37" i="1"/>
  <c r="M37" i="1" s="1"/>
  <c r="K19" i="1"/>
  <c r="M19" i="1" s="1"/>
  <c r="K25" i="1"/>
  <c r="M25" i="1" s="1"/>
  <c r="K29" i="1"/>
  <c r="M29" i="1" s="1"/>
  <c r="K35" i="1"/>
  <c r="M35" i="1" s="1"/>
  <c r="K26" i="1"/>
  <c r="M26" i="1" s="1"/>
  <c r="K32" i="1"/>
  <c r="M32" i="1" s="1"/>
  <c r="B43" i="2"/>
  <c r="B42" i="2"/>
  <c r="J40" i="1" l="1"/>
  <c r="I40" i="1"/>
  <c r="H40" i="1"/>
  <c r="E40" i="1"/>
  <c r="D40" i="1"/>
  <c r="C40" i="1"/>
  <c r="B39" i="2"/>
  <c r="G40" i="1" l="1"/>
  <c r="K40" i="1" s="1"/>
  <c r="B40" i="1"/>
  <c r="E24" i="1"/>
  <c r="D24" i="1"/>
  <c r="C24" i="1"/>
  <c r="J39" i="1"/>
  <c r="H39" i="1"/>
  <c r="H38" i="1"/>
  <c r="I39" i="1"/>
  <c r="J38" i="1"/>
  <c r="I38" i="1"/>
  <c r="I24" i="1" s="1"/>
  <c r="M40" i="1" l="1"/>
  <c r="G38" i="1"/>
  <c r="K38" i="1" s="1"/>
  <c r="M38" i="1" s="1"/>
  <c r="G39" i="1"/>
  <c r="K39" i="1" s="1"/>
  <c r="M39" i="1" s="1"/>
  <c r="B24" i="1"/>
  <c r="H24" i="1"/>
  <c r="G24" i="1" s="1"/>
  <c r="K24" i="1" s="1"/>
  <c r="I22" i="1"/>
  <c r="G22" i="1" s="1"/>
  <c r="B13" i="2"/>
  <c r="B13" i="1"/>
  <c r="E12" i="1"/>
  <c r="M24" i="1" l="1"/>
  <c r="M23" i="1"/>
  <c r="K22" i="1"/>
  <c r="M22" i="1" s="1"/>
  <c r="H12" i="1"/>
  <c r="I12" i="1"/>
  <c r="G12" i="1" l="1"/>
  <c r="D12" i="1"/>
  <c r="C4" i="1"/>
  <c r="B4" i="1" s="1"/>
  <c r="C12" i="1"/>
  <c r="C6" i="1"/>
  <c r="B6" i="1" s="1"/>
  <c r="C5" i="1"/>
  <c r="B5" i="1" s="1"/>
  <c r="B12" i="1" l="1"/>
  <c r="K12" i="1"/>
  <c r="M12" i="1" s="1"/>
  <c r="K4" i="1"/>
  <c r="K5" i="1"/>
  <c r="K6" i="1"/>
  <c r="M5" i="1" l="1"/>
  <c r="M4" i="1"/>
  <c r="B43" i="1"/>
  <c r="B44" i="1"/>
  <c r="M11" i="1"/>
  <c r="M6" i="1"/>
  <c r="M43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9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<sst xmlns="http://schemas.openxmlformats.org/spreadsheetml/2006/main" count="218" uniqueCount="103">
  <si>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</si>
  <si>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</si>
  <si>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</si>
  <si>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</si>
  <si>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</si>
  <si>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</si>
  <si>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</si>
  <si>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</si>
  <si>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</si>
  <si>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</si>
  <si>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</si>
  <si>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</si>
  <si>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</si>
  <si>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</si>
  <si>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</si>
  <si>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</si>
  <si>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</si>
  <si>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</si>
  <si>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</si>
  <si>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</si>
  <si>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</si>
  <si>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</si>
  <si>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</si>
  <si>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</si>
  <si>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</si>
  <si>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</si>
  <si>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</si>
  <si>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</si>
  <si>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</si>
  <si>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</si>
  <si>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</si>
  <si>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</si>
  <si>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</si>
  <si>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</si>
  <si>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</si>
  <si>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</si>
  <si>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</si>
  <si>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</si>
  <si>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</si>
  <si>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</si>
  <si>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</si>
  <si>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</si>
  <si>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</si>
  <si>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</si>
  <si>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</si>
  <si>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</si>
  <si>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</si>
  <si>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</si>
  <si>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</si>
  <si>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</si>
  <si>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</si>
  <si>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</si>
  <si>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</si>
  <si>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</si>
  <si>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</si>
  <si>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</si>
  <si>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</si>
  <si>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</si>
  <si>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</si>
  <si>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</si>
  <si>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</si>
  <si>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</si>
  <si>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</si>
  <si>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</si>
  <si>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</si>
  <si>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</si>
  <si>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</si>
  <si>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</si>
  <si>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</si>
  <si>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</si>
  <si>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</si>
  <si>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</si>
  <si>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</si>
  <si>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</si>
  <si>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</si>
  <si>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</si>
  <si>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</si>
  <si>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</si>
  <si>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</si>
  <si>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</si>
  <si>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</si>
  <si>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</si>
  <si>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</si>
  <si>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</si>
  <si>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</si>
  <si>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</si>
  <si>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</si>
  <si>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</si>
  <si>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</si>
  <si>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</si>
  <si>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</si>
  <si>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</si>
  <si>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</si>
  <si>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</si>
  <si>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BOF use - no alloy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</si>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</sst>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9" fontId="4" fillId="0" borderId="0" xfId="1" applyFont="1"/>
    <xf numFmtId="9" fontId="8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zoomScaleNormal="10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59" sqref="A59:A61"/>
    </sheetView>
  </sheetViews>
  <sheetFormatPr defaultColWidth="8.85546875" defaultRowHeight="15" x14ac:dyDescent="0.25"/>
  <cols>
    <col min="1" max="1" width="26.140625" customWidth="1"/>
    <col min="2" max="2" width="15.140625" style="11" customWidth="1"/>
    <col min="3" max="4" width="12.7109375" style="5" customWidth="1"/>
    <col min="5" max="6" width="10.85546875" style="5" customWidth="1"/>
    <col min="7" max="7" width="10.85546875" style="14" customWidth="1"/>
    <col min="8" max="9" width="12.7109375" style="5" customWidth="1"/>
    <col min="10" max="10" width="8.7109375" style="5" customWidth="1"/>
    <col min="11" max="12" width="9.85546875" style="5" customWidth="1"/>
    <col min="13" max="13" width="11" style="5" customWidth="1"/>
    <col min="14" max="14" width="8.85546875" style="5"/>
  </cols>
  <sheetData>
    <row r="1" spans="1:15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95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96</v>
      </c>
      <c r="M1" s="3" t="s">
        <v>75</v>
      </c>
      <c r="N1" s="3" t="s">
        <v>12</v>
      </c>
      <c r="O1" s="3" t="s">
        <v>29</v>
      </c>
    </row>
    <row r="2" spans="1:15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N2" s="4"/>
    </row>
    <row r="3" spans="1:15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N3" s="4"/>
    </row>
    <row r="4" spans="1:15" x14ac:dyDescent="0.25">
      <c r="A4" t="s">
        <v>2</v>
      </c>
      <c r="B4" s="11">
        <f>SUM(C4:E4)</f>
        <v>2.9944600000000001</v>
      </c>
      <c r="C4" s="5">
        <f>0.292</f>
        <v>0.29199999999999998</v>
      </c>
      <c r="D4" s="5">
        <v>2.7</v>
      </c>
      <c r="E4" s="5">
        <v>2.4599999999999999E-3</v>
      </c>
      <c r="G4" s="14">
        <f>SUM(H4:J4)</f>
        <v>1.1457392000000002</v>
      </c>
      <c r="H4" s="5">
        <v>2.5700000000000001E-2</v>
      </c>
      <c r="I4" s="5">
        <v>1.1200000000000001</v>
      </c>
      <c r="J4" s="5">
        <v>3.9199999999999997E-5</v>
      </c>
      <c r="K4" s="5">
        <f>SUM(C4:J4)</f>
        <v>5.2859384</v>
      </c>
      <c r="M4" s="10">
        <f>K4/B4</f>
        <v>1.7652392751948598</v>
      </c>
      <c r="N4" s="5" t="s">
        <v>28</v>
      </c>
      <c r="O4" t="s">
        <v>30</v>
      </c>
    </row>
    <row r="5" spans="1:15" x14ac:dyDescent="0.25">
      <c r="A5" t="s">
        <v>3</v>
      </c>
      <c r="B5" s="11">
        <f t="shared" ref="B5:B7" si="0">SUM(C5:E5)</f>
        <v>0.241614</v>
      </c>
      <c r="C5" s="5">
        <f>0.238</f>
        <v>0.23799999999999999</v>
      </c>
      <c r="D5" s="5">
        <v>3.3800000000000002E-3</v>
      </c>
      <c r="E5" s="5">
        <v>2.34E-4</v>
      </c>
      <c r="G5" s="14">
        <f>SUM(H5:J5)</f>
        <v>0.31007200000000001</v>
      </c>
      <c r="H5" s="5">
        <v>0.31</v>
      </c>
      <c r="I5" s="5">
        <v>6.2600000000000004E-5</v>
      </c>
      <c r="J5" s="5">
        <v>9.3999999999999998E-6</v>
      </c>
      <c r="K5" s="5">
        <f>SUM(C5:J5)</f>
        <v>0.86175800000000002</v>
      </c>
      <c r="M5" s="10">
        <f>K5/B5</f>
        <v>3.5666724610328875</v>
      </c>
      <c r="N5" s="5" t="s">
        <v>23</v>
      </c>
      <c r="O5" t="s">
        <v>31</v>
      </c>
    </row>
    <row r="6" spans="1:15" x14ac:dyDescent="0.25">
      <c r="A6" t="s">
        <v>4</v>
      </c>
      <c r="B6" s="11">
        <f t="shared" si="0"/>
        <v>0.24137999999999998</v>
      </c>
      <c r="C6" s="5">
        <f>0.238</f>
        <v>0.23799999999999999</v>
      </c>
      <c r="D6" s="5">
        <v>3.3800000000000002E-3</v>
      </c>
      <c r="G6" s="14">
        <f>SUM(H6:J6)</f>
        <v>0.31006260000000002</v>
      </c>
      <c r="H6" s="5">
        <v>0.31</v>
      </c>
      <c r="I6" s="5">
        <v>6.2600000000000004E-5</v>
      </c>
      <c r="K6" s="5">
        <f>SUM(C6:J6)</f>
        <v>0.86150519999999997</v>
      </c>
      <c r="M6" s="10">
        <f>K6/B6</f>
        <v>3.569082774049217</v>
      </c>
      <c r="N6" s="5" t="s">
        <v>23</v>
      </c>
      <c r="O6" t="s">
        <v>31</v>
      </c>
    </row>
    <row r="7" spans="1:15" x14ac:dyDescent="0.25">
      <c r="A7" t="s">
        <v>5</v>
      </c>
      <c r="B7" s="11">
        <f t="shared" si="0"/>
        <v>0.35599999999999998</v>
      </c>
      <c r="C7" s="5">
        <v>0.35599999999999998</v>
      </c>
      <c r="G7" s="14">
        <v>0.22800000000000001</v>
      </c>
      <c r="M7" s="9">
        <f>K7/B7</f>
        <v>0</v>
      </c>
      <c r="N7" s="5" t="s">
        <v>28</v>
      </c>
    </row>
    <row r="8" spans="1:15" hidden="1" x14ac:dyDescent="0.25">
      <c r="A8" t="s">
        <v>9</v>
      </c>
      <c r="G8" s="14">
        <f t="shared" ref="G8:G47" si="1">SUM(H8:J8)</f>
        <v>0</v>
      </c>
      <c r="M8" s="9"/>
    </row>
    <row r="9" spans="1:15" hidden="1" x14ac:dyDescent="0.25">
      <c r="A9" t="s">
        <v>10</v>
      </c>
      <c r="B9" s="11">
        <f t="shared" ref="B9:B12" si="2">SUM(C9:E9)</f>
        <v>0.36520000000000002</v>
      </c>
      <c r="C9" s="5">
        <v>0.36520000000000002</v>
      </c>
      <c r="G9" s="14">
        <f t="shared" si="1"/>
        <v>0</v>
      </c>
      <c r="M9" s="9">
        <f>K9/B9</f>
        <v>0</v>
      </c>
    </row>
    <row r="10" spans="1:15" x14ac:dyDescent="0.25">
      <c r="A10" t="s">
        <v>14</v>
      </c>
      <c r="B10" s="11">
        <f t="shared" si="2"/>
        <v>4.8364000000000002E-3</v>
      </c>
      <c r="C10" s="5">
        <v>4.7499999999999999E-3</v>
      </c>
      <c r="D10" s="5">
        <v>8.6399999999999999E-5</v>
      </c>
      <c r="G10" s="14">
        <f t="shared" si="1"/>
        <v>1.4165299999999999E-4</v>
      </c>
      <c r="H10" s="5">
        <v>1.3899999999999999E-4</v>
      </c>
      <c r="I10" s="5">
        <v>2.6000000000000001E-6</v>
      </c>
      <c r="J10" s="7">
        <v>5.2999999999999998E-8</v>
      </c>
      <c r="K10" s="5">
        <f>SUM(C10:J10)</f>
        <v>5.1197060000000008E-3</v>
      </c>
      <c r="M10" s="9">
        <f>K10/B10</f>
        <v>1.0585778678355804</v>
      </c>
      <c r="N10" s="5" t="s">
        <v>35</v>
      </c>
      <c r="O10" t="s">
        <v>34</v>
      </c>
    </row>
    <row r="11" spans="1:15" hidden="1" x14ac:dyDescent="0.25">
      <c r="A11" t="s">
        <v>36</v>
      </c>
      <c r="B11" s="11">
        <f t="shared" si="2"/>
        <v>5.3398300000000003E-3</v>
      </c>
      <c r="C11" s="5">
        <v>5.2500000000000003E-3</v>
      </c>
      <c r="D11" s="5">
        <v>8.6500000000000002E-5</v>
      </c>
      <c r="E11" s="5">
        <v>3.3299999999999999E-6</v>
      </c>
      <c r="G11" s="14">
        <f t="shared" si="1"/>
        <v>2.2085400000000001E-4</v>
      </c>
      <c r="H11" s="5">
        <v>1.94E-4</v>
      </c>
      <c r="I11" s="5">
        <v>2.6800000000000001E-5</v>
      </c>
      <c r="J11" s="7">
        <v>5.4E-8</v>
      </c>
      <c r="K11" s="5">
        <f>SUM(C11:J11)</f>
        <v>5.7815380000000001E-3</v>
      </c>
      <c r="M11" s="9">
        <f>K11/B11</f>
        <v>1.0827194873245027</v>
      </c>
      <c r="N11" s="5" t="s">
        <v>35</v>
      </c>
      <c r="O11" t="s">
        <v>37</v>
      </c>
    </row>
    <row r="12" spans="1:15" x14ac:dyDescent="0.25">
      <c r="A12" t="s">
        <v>17</v>
      </c>
      <c r="B12" s="11">
        <f t="shared" si="2"/>
        <v>6.2811700000000012E-2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G12" s="14">
        <f t="shared" si="1"/>
        <v>3.2426277000000002E-5</v>
      </c>
      <c r="H12" s="5">
        <f>(0.000000000244+0.00000000131)/2</f>
        <v>7.7700000000000001E-10</v>
      </c>
      <c r="I12" s="5">
        <f>(0.00000585+0.000059)/2</f>
        <v>3.2425000000000002E-5</v>
      </c>
      <c r="J12" s="5">
        <v>5.0000000000000003E-10</v>
      </c>
      <c r="K12" s="5">
        <f>SUM(C12:J12)</f>
        <v>6.2876552554000015E-2</v>
      </c>
      <c r="M12" s="9">
        <f>K12/B12</f>
        <v>1.0010324916217839</v>
      </c>
      <c r="N12" s="5" t="s">
        <v>28</v>
      </c>
      <c r="O12" t="s">
        <v>33</v>
      </c>
    </row>
    <row r="13" spans="1:15" x14ac:dyDescent="0.25">
      <c r="A13" t="s">
        <v>8</v>
      </c>
      <c r="B13" s="11">
        <f t="shared" ref="B13" si="3">SUM(C13:D13)</f>
        <v>0</v>
      </c>
      <c r="C13" s="5">
        <v>0</v>
      </c>
      <c r="D13" s="5">
        <v>0</v>
      </c>
      <c r="G13" s="14">
        <f t="shared" si="1"/>
        <v>0</v>
      </c>
      <c r="H13" s="5">
        <v>0</v>
      </c>
      <c r="I13" s="5">
        <v>0</v>
      </c>
      <c r="K13" s="5">
        <f>SUM(C13:J13)</f>
        <v>0</v>
      </c>
      <c r="M13" s="9"/>
    </row>
    <row r="14" spans="1:15" x14ac:dyDescent="0.25">
      <c r="A14" t="s">
        <v>7</v>
      </c>
      <c r="B14" s="11">
        <v>7.2999999999999995E-2</v>
      </c>
      <c r="G14" s="14">
        <f t="shared" si="1"/>
        <v>0</v>
      </c>
      <c r="M14" s="9"/>
      <c r="N14" s="5" t="s">
        <v>25</v>
      </c>
    </row>
    <row r="15" spans="1:15" x14ac:dyDescent="0.25">
      <c r="A15" t="s">
        <v>6</v>
      </c>
      <c r="B15" s="11">
        <v>0.19400000000000001</v>
      </c>
      <c r="G15" s="14">
        <f t="shared" si="1"/>
        <v>0</v>
      </c>
      <c r="M15" s="9"/>
      <c r="N15" s="5" t="s">
        <v>25</v>
      </c>
    </row>
    <row r="16" spans="1:15" x14ac:dyDescent="0.25">
      <c r="A16" s="6" t="s">
        <v>26</v>
      </c>
      <c r="B16" s="11">
        <v>0.6</v>
      </c>
      <c r="G16" s="14">
        <f t="shared" si="1"/>
        <v>0</v>
      </c>
      <c r="M16" s="9"/>
    </row>
    <row r="17" spans="1:15" x14ac:dyDescent="0.25">
      <c r="A17" t="s">
        <v>41</v>
      </c>
      <c r="B17" s="11">
        <f t="shared" ref="B17:B39" si="4">SUM(C17:E17)</f>
        <v>0.76161899999999993</v>
      </c>
      <c r="C17" s="5">
        <v>0.73599999999999999</v>
      </c>
      <c r="D17" s="5">
        <v>2.52E-2</v>
      </c>
      <c r="E17" s="5">
        <v>4.1899999999999999E-4</v>
      </c>
      <c r="G17" s="14">
        <f t="shared" si="1"/>
        <v>7.951859E-2</v>
      </c>
      <c r="H17" s="5">
        <v>7.9100000000000004E-2</v>
      </c>
      <c r="I17" s="5">
        <v>4.1599999999999997E-4</v>
      </c>
      <c r="J17" s="5">
        <v>2.5900000000000002E-6</v>
      </c>
      <c r="K17" s="5">
        <f t="shared" ref="K17:K26" si="5">SUM(C17:J17)</f>
        <v>0.92065617999999994</v>
      </c>
      <c r="M17" s="9">
        <f t="shared" ref="M17:M43" si="6">K17/B17</f>
        <v>1.2088146172823946</v>
      </c>
      <c r="N17" s="5" t="s">
        <v>28</v>
      </c>
      <c r="O17" t="s">
        <v>42</v>
      </c>
    </row>
    <row r="18" spans="1:15" x14ac:dyDescent="0.25">
      <c r="A18" t="s">
        <v>27</v>
      </c>
      <c r="B18" s="11">
        <f t="shared" si="4"/>
        <v>3.661</v>
      </c>
      <c r="C18" s="5">
        <v>1.21</v>
      </c>
      <c r="D18" s="5">
        <v>2.4</v>
      </c>
      <c r="E18" s="5">
        <v>5.0999999999999997E-2</v>
      </c>
      <c r="G18" s="14">
        <f t="shared" si="1"/>
        <v>1.02159</v>
      </c>
      <c r="I18" s="5">
        <v>1.02</v>
      </c>
      <c r="J18" s="5">
        <v>1.5900000000000001E-3</v>
      </c>
      <c r="K18" s="5">
        <f t="shared" si="5"/>
        <v>5.7041800000000009</v>
      </c>
      <c r="M18" s="10">
        <f t="shared" si="6"/>
        <v>1.5580934170991534</v>
      </c>
      <c r="N18" s="5" t="s">
        <v>28</v>
      </c>
    </row>
    <row r="19" spans="1:15" x14ac:dyDescent="0.25">
      <c r="A19" t="s">
        <v>32</v>
      </c>
      <c r="B19" s="11">
        <f t="shared" si="4"/>
        <v>2.6605E-2</v>
      </c>
      <c r="C19" s="5">
        <v>2.3099999999999999E-2</v>
      </c>
      <c r="D19" s="5">
        <v>3.3800000000000002E-3</v>
      </c>
      <c r="E19" s="5">
        <v>1.25E-4</v>
      </c>
      <c r="G19" s="14">
        <f t="shared" si="1"/>
        <v>0.41700838999999995</v>
      </c>
      <c r="H19" s="5">
        <v>0.41699999999999998</v>
      </c>
      <c r="I19" s="5">
        <v>6.4400000000000002E-6</v>
      </c>
      <c r="J19" s="5">
        <v>1.95E-6</v>
      </c>
      <c r="K19" s="5">
        <f t="shared" si="5"/>
        <v>0.86062178</v>
      </c>
      <c r="M19" s="10">
        <f t="shared" si="6"/>
        <v>32.348121781619994</v>
      </c>
      <c r="N19" s="5" t="s">
        <v>28</v>
      </c>
    </row>
    <row r="20" spans="1:15" x14ac:dyDescent="0.25">
      <c r="A20" t="s">
        <v>38</v>
      </c>
      <c r="B20" s="11">
        <f t="shared" si="4"/>
        <v>0.32052000000000003</v>
      </c>
      <c r="C20" s="5">
        <v>0.313</v>
      </c>
      <c r="D20" s="5">
        <v>7.5199999999999998E-3</v>
      </c>
      <c r="G20" s="14">
        <f t="shared" si="1"/>
        <v>0</v>
      </c>
      <c r="K20" s="5">
        <f t="shared" si="5"/>
        <v>0.32052000000000003</v>
      </c>
      <c r="M20" s="9">
        <f t="shared" si="6"/>
        <v>1</v>
      </c>
      <c r="O20" t="s">
        <v>84</v>
      </c>
    </row>
    <row r="21" spans="1:15" x14ac:dyDescent="0.25">
      <c r="A21" t="s">
        <v>40</v>
      </c>
      <c r="B21" s="11">
        <f t="shared" si="4"/>
        <v>0.13900000000000001</v>
      </c>
      <c r="C21" s="5">
        <v>0.13900000000000001</v>
      </c>
      <c r="G21" s="14">
        <f t="shared" si="1"/>
        <v>0</v>
      </c>
      <c r="K21" s="5">
        <f t="shared" si="5"/>
        <v>0.13900000000000001</v>
      </c>
      <c r="M21" s="9">
        <f t="shared" si="6"/>
        <v>1</v>
      </c>
    </row>
    <row r="22" spans="1:15" x14ac:dyDescent="0.25">
      <c r="A22" t="s">
        <v>67</v>
      </c>
      <c r="B22" s="11">
        <f t="shared" si="4"/>
        <v>7.0681399999999997E-5</v>
      </c>
      <c r="C22" s="7">
        <v>7.0599999999999995E-5</v>
      </c>
      <c r="D22" s="5">
        <v>6.6100000000000003E-8</v>
      </c>
      <c r="E22" s="7">
        <v>1.5300000000000001E-8</v>
      </c>
      <c r="F22" s="7"/>
      <c r="G22" s="14">
        <f t="shared" si="1"/>
        <v>5.4510181999999996E-5</v>
      </c>
      <c r="H22" s="5">
        <v>5.4400000000000001E-5</v>
      </c>
      <c r="I22" s="5">
        <f>0.00000011</f>
        <v>1.1000000000000001E-7</v>
      </c>
      <c r="J22" s="7">
        <v>1.8199999999999999E-10</v>
      </c>
      <c r="K22" s="5">
        <f t="shared" si="5"/>
        <v>1.7970176399999998E-4</v>
      </c>
      <c r="M22" s="10">
        <f t="shared" si="6"/>
        <v>2.5424194201020351</v>
      </c>
      <c r="N22" s="5" t="s">
        <v>28</v>
      </c>
    </row>
    <row r="23" spans="1:15" x14ac:dyDescent="0.25">
      <c r="A23" t="s">
        <v>43</v>
      </c>
      <c r="B23" s="11">
        <f t="shared" si="4"/>
        <v>2.6087599999999997</v>
      </c>
      <c r="C23" s="5">
        <v>2.57</v>
      </c>
      <c r="D23" s="5">
        <v>3.6799999999999999E-2</v>
      </c>
      <c r="E23" s="5">
        <v>1.9599999999999999E-3</v>
      </c>
      <c r="G23" s="14">
        <f t="shared" si="1"/>
        <v>0.38169149999999996</v>
      </c>
      <c r="H23" s="5">
        <v>0.379</v>
      </c>
      <c r="I23" s="5">
        <v>2.64E-3</v>
      </c>
      <c r="J23" s="5">
        <v>5.1499999999999998E-5</v>
      </c>
      <c r="K23" s="5">
        <f t="shared" si="5"/>
        <v>3.3721429999999999</v>
      </c>
      <c r="M23" s="9">
        <f t="shared" si="6"/>
        <v>1.2926229319676783</v>
      </c>
      <c r="N23" s="5" t="s">
        <v>28</v>
      </c>
    </row>
    <row r="24" spans="1:15" x14ac:dyDescent="0.25">
      <c r="A24" t="s">
        <v>24</v>
      </c>
      <c r="B24" s="11">
        <f t="shared" si="4"/>
        <v>4.5807549999999999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G24" s="14">
        <f t="shared" si="1"/>
        <v>0.37924411169999994</v>
      </c>
      <c r="H24" s="5">
        <f>H25+H38</f>
        <v>0.37600001169999997</v>
      </c>
      <c r="I24" s="5">
        <f>I25+I38</f>
        <v>3.1939999999999998E-3</v>
      </c>
      <c r="J24" s="5">
        <v>5.0099999999999998E-5</v>
      </c>
      <c r="K24" s="5">
        <f t="shared" si="5"/>
        <v>5.3392432234000005</v>
      </c>
      <c r="M24" s="9">
        <f t="shared" si="6"/>
        <v>1.1655814867636449</v>
      </c>
      <c r="N24" s="5" t="s">
        <v>28</v>
      </c>
      <c r="O24" t="s">
        <v>71</v>
      </c>
    </row>
    <row r="25" spans="1:15" x14ac:dyDescent="0.25">
      <c r="A25" t="s">
        <v>66</v>
      </c>
      <c r="B25" s="11">
        <f t="shared" si="4"/>
        <v>2.6064400000000001</v>
      </c>
      <c r="C25" s="5">
        <v>2.57</v>
      </c>
      <c r="D25" s="5">
        <v>3.4599999999999999E-2</v>
      </c>
      <c r="E25" s="5">
        <v>1.8400000000000001E-3</v>
      </c>
      <c r="G25" s="14">
        <f t="shared" si="1"/>
        <v>0.35369009999999995</v>
      </c>
      <c r="H25" s="5">
        <v>0.35099999999999998</v>
      </c>
      <c r="I25" s="5">
        <v>2.64E-3</v>
      </c>
      <c r="J25" s="5">
        <v>5.0099999999999998E-5</v>
      </c>
      <c r="K25" s="5">
        <f t="shared" si="5"/>
        <v>3.3138202000000003</v>
      </c>
      <c r="M25" s="9">
        <f t="shared" si="6"/>
        <v>1.2713970780067834</v>
      </c>
      <c r="N25" s="5" t="s">
        <v>28</v>
      </c>
    </row>
    <row r="26" spans="1:15" x14ac:dyDescent="0.25">
      <c r="A26" t="s">
        <v>44</v>
      </c>
      <c r="B26" s="11">
        <f t="shared" si="4"/>
        <v>1.9883300000000002</v>
      </c>
      <c r="C26" s="5">
        <v>1.97</v>
      </c>
      <c r="D26" s="5">
        <v>1.7299999999999999E-2</v>
      </c>
      <c r="E26" s="5">
        <v>1.0300000000000001E-3</v>
      </c>
      <c r="G26" s="14">
        <f t="shared" si="1"/>
        <v>0.40600280000000005</v>
      </c>
      <c r="H26" s="5">
        <v>0.40500000000000003</v>
      </c>
      <c r="I26" s="5">
        <v>9.990000000000001E-4</v>
      </c>
      <c r="J26" s="5">
        <v>3.8E-6</v>
      </c>
      <c r="K26" s="5">
        <f t="shared" si="5"/>
        <v>2.8003356000000004</v>
      </c>
      <c r="M26" s="10">
        <f t="shared" si="6"/>
        <v>1.4083857307388614</v>
      </c>
      <c r="N26" s="5" t="s">
        <v>28</v>
      </c>
    </row>
    <row r="27" spans="1:15" x14ac:dyDescent="0.25">
      <c r="A27" t="s">
        <v>45</v>
      </c>
      <c r="B27" s="11">
        <f t="shared" si="4"/>
        <v>6.8199999999999997E-3</v>
      </c>
      <c r="C27" s="5">
        <v>6.8199999999999997E-3</v>
      </c>
      <c r="G27" s="14">
        <f t="shared" si="1"/>
        <v>0</v>
      </c>
      <c r="M27" s="9">
        <f t="shared" si="6"/>
        <v>0</v>
      </c>
    </row>
    <row r="28" spans="1:15" x14ac:dyDescent="0.25">
      <c r="A28" t="s">
        <v>46</v>
      </c>
      <c r="B28" s="11">
        <f t="shared" si="4"/>
        <v>2.0971000000000002</v>
      </c>
      <c r="C28" s="5">
        <v>2.08</v>
      </c>
      <c r="D28" s="5">
        <v>1.7100000000000001E-2</v>
      </c>
      <c r="G28" s="14">
        <f t="shared" si="1"/>
        <v>1.2400000000000001E-4</v>
      </c>
      <c r="I28" s="5">
        <v>1.2400000000000001E-4</v>
      </c>
      <c r="K28" s="5">
        <f t="shared" ref="K28:K43" si="7">SUM(C28:J28)</f>
        <v>2.0973480000000002</v>
      </c>
      <c r="M28" s="9">
        <f t="shared" si="6"/>
        <v>1.0001182585475181</v>
      </c>
    </row>
    <row r="29" spans="1:15" x14ac:dyDescent="0.25">
      <c r="A29" t="s">
        <v>47</v>
      </c>
      <c r="B29" s="11">
        <f t="shared" si="4"/>
        <v>1.952</v>
      </c>
      <c r="C29" s="5">
        <v>1.94</v>
      </c>
      <c r="D29" s="5">
        <v>1.2E-2</v>
      </c>
      <c r="G29" s="14">
        <f t="shared" si="1"/>
        <v>1.0900000000000001E-4</v>
      </c>
      <c r="I29" s="5">
        <v>1.0900000000000001E-4</v>
      </c>
      <c r="K29" s="5">
        <f t="shared" si="7"/>
        <v>1.9522179999999998</v>
      </c>
      <c r="M29" s="9">
        <f t="shared" si="6"/>
        <v>1.0001116803278687</v>
      </c>
    </row>
    <row r="30" spans="1:15" x14ac:dyDescent="0.25">
      <c r="A30" t="s">
        <v>48</v>
      </c>
      <c r="B30" s="11">
        <f t="shared" si="4"/>
        <v>2.1913999999999998</v>
      </c>
      <c r="C30" s="5">
        <v>2.17</v>
      </c>
      <c r="D30" s="5">
        <v>2.1399999999999999E-2</v>
      </c>
      <c r="G30" s="14">
        <f t="shared" si="1"/>
        <v>1.37E-4</v>
      </c>
      <c r="I30" s="5">
        <v>1.37E-4</v>
      </c>
      <c r="K30" s="5">
        <f t="shared" si="7"/>
        <v>2.1916739999999999</v>
      </c>
      <c r="M30" s="9">
        <f t="shared" si="6"/>
        <v>1.0001250342246966</v>
      </c>
    </row>
    <row r="31" spans="1:15" x14ac:dyDescent="0.25">
      <c r="A31" t="s">
        <v>50</v>
      </c>
      <c r="B31" s="11">
        <f t="shared" si="4"/>
        <v>2.05918</v>
      </c>
      <c r="C31" s="5">
        <v>2.0499999999999998</v>
      </c>
      <c r="D31" s="5">
        <v>9.1800000000000007E-3</v>
      </c>
      <c r="G31" s="14">
        <f t="shared" si="1"/>
        <v>0.18401619999999999</v>
      </c>
      <c r="H31" s="5">
        <v>0.184</v>
      </c>
      <c r="I31" s="5">
        <v>1.3699999999999999E-5</v>
      </c>
      <c r="J31" s="5">
        <v>2.5000000000000002E-6</v>
      </c>
      <c r="K31" s="5">
        <f t="shared" si="7"/>
        <v>2.4272123999999997</v>
      </c>
      <c r="M31" s="9">
        <f t="shared" si="6"/>
        <v>1.1787276488699383</v>
      </c>
    </row>
    <row r="32" spans="1:15" x14ac:dyDescent="0.25">
      <c r="A32" t="s">
        <v>61</v>
      </c>
      <c r="B32" s="11">
        <f t="shared" si="4"/>
        <v>1.5100289</v>
      </c>
      <c r="C32" s="5">
        <v>1.51</v>
      </c>
      <c r="E32" s="5">
        <v>2.8900000000000001E-5</v>
      </c>
      <c r="G32" s="14">
        <f t="shared" si="1"/>
        <v>0.115</v>
      </c>
      <c r="H32" s="5">
        <v>0.115</v>
      </c>
      <c r="K32" s="5">
        <f t="shared" si="7"/>
        <v>1.7400289</v>
      </c>
      <c r="M32" s="9">
        <f t="shared" si="6"/>
        <v>1.1523149656274791</v>
      </c>
    </row>
    <row r="33" spans="1:15" x14ac:dyDescent="0.25">
      <c r="A33" t="s">
        <v>51</v>
      </c>
      <c r="B33" s="11">
        <f t="shared" si="4"/>
        <v>0.3342</v>
      </c>
      <c r="C33" s="5">
        <v>3.4200000000000001E-2</v>
      </c>
      <c r="D33" s="5">
        <v>0.3</v>
      </c>
      <c r="G33" s="14">
        <f t="shared" si="1"/>
        <v>2.2351899999999997E-3</v>
      </c>
      <c r="H33" s="5">
        <v>2.0899999999999998E-3</v>
      </c>
      <c r="I33" s="5">
        <v>1.37E-4</v>
      </c>
      <c r="J33" s="5">
        <v>8.1899999999999995E-6</v>
      </c>
      <c r="K33" s="5">
        <f t="shared" si="7"/>
        <v>0.33867037999999999</v>
      </c>
      <c r="M33" s="9">
        <f t="shared" si="6"/>
        <v>1.0133763614602034</v>
      </c>
      <c r="N33" s="5" t="s">
        <v>28</v>
      </c>
      <c r="O33" t="s">
        <v>57</v>
      </c>
    </row>
    <row r="34" spans="1:15" x14ac:dyDescent="0.25">
      <c r="A34" t="s">
        <v>52</v>
      </c>
      <c r="B34" s="11">
        <f t="shared" si="4"/>
        <v>0.37089999999999995</v>
      </c>
      <c r="C34" s="5">
        <v>2.5899999999999999E-2</v>
      </c>
      <c r="D34" s="5">
        <v>0.34499999999999997</v>
      </c>
      <c r="G34" s="14">
        <f t="shared" si="1"/>
        <v>2.9999700000000002E-3</v>
      </c>
      <c r="H34" s="5">
        <v>2.8500000000000001E-3</v>
      </c>
      <c r="I34" s="5">
        <v>1.4200000000000001E-4</v>
      </c>
      <c r="J34" s="5">
        <v>7.9699999999999999E-6</v>
      </c>
      <c r="K34" s="5">
        <f t="shared" si="7"/>
        <v>0.37689993999999999</v>
      </c>
      <c r="M34" s="9">
        <f t="shared" si="6"/>
        <v>1.0161767053114048</v>
      </c>
      <c r="N34" s="5" t="s">
        <v>28</v>
      </c>
      <c r="O34" t="s">
        <v>57</v>
      </c>
    </row>
    <row r="35" spans="1:15" x14ac:dyDescent="0.25">
      <c r="A35" t="s">
        <v>53</v>
      </c>
      <c r="B35" s="11">
        <f t="shared" si="4"/>
        <v>3.7838000000000004E-2</v>
      </c>
      <c r="C35" s="5">
        <v>3.6499999999999998E-2</v>
      </c>
      <c r="D35" s="5">
        <v>4.9600000000000002E-4</v>
      </c>
      <c r="E35" s="5">
        <v>8.4199999999999998E-4</v>
      </c>
      <c r="G35" s="14">
        <f t="shared" si="1"/>
        <v>1.6236999999999998E-3</v>
      </c>
      <c r="H35" s="5">
        <v>1.47E-3</v>
      </c>
      <c r="I35" s="5">
        <v>1.3699999999999999E-5</v>
      </c>
      <c r="J35" s="5">
        <v>1.3999999999999999E-4</v>
      </c>
      <c r="K35" s="5">
        <f t="shared" si="7"/>
        <v>4.1085400000000001E-2</v>
      </c>
      <c r="M35" s="9">
        <f t="shared" si="6"/>
        <v>1.0858237750409641</v>
      </c>
      <c r="N35" s="5" t="s">
        <v>28</v>
      </c>
      <c r="O35" t="s">
        <v>56</v>
      </c>
    </row>
    <row r="36" spans="1:15" x14ac:dyDescent="0.25">
      <c r="A36" t="s">
        <v>54</v>
      </c>
      <c r="B36" s="11">
        <f t="shared" si="4"/>
        <v>0.34770199999999996</v>
      </c>
      <c r="C36" s="5">
        <v>0.13100000000000001</v>
      </c>
      <c r="D36" s="5">
        <v>0.216</v>
      </c>
      <c r="E36" s="5">
        <v>7.0200000000000004E-4</v>
      </c>
      <c r="G36" s="14">
        <f t="shared" si="1"/>
        <v>1.3584769999999999E-2</v>
      </c>
      <c r="H36" s="5">
        <v>1.26E-2</v>
      </c>
      <c r="I36" s="5">
        <v>9.7499999999999996E-4</v>
      </c>
      <c r="J36" s="5">
        <v>9.7699999999999996E-6</v>
      </c>
      <c r="K36" s="5">
        <f t="shared" si="7"/>
        <v>0.37487154</v>
      </c>
      <c r="M36" s="9">
        <f t="shared" si="6"/>
        <v>1.0781403040534712</v>
      </c>
      <c r="N36" s="5" t="s">
        <v>28</v>
      </c>
      <c r="O36" t="s">
        <v>55</v>
      </c>
    </row>
    <row r="37" spans="1:15" x14ac:dyDescent="0.25">
      <c r="A37" t="s">
        <v>59</v>
      </c>
      <c r="B37" s="11">
        <f t="shared" si="4"/>
        <v>4.5254500000000002</v>
      </c>
      <c r="C37" s="5">
        <v>4.4400000000000004</v>
      </c>
      <c r="D37" s="5">
        <v>8.1199999999999994E-2</v>
      </c>
      <c r="E37" s="5">
        <v>4.2500000000000003E-3</v>
      </c>
      <c r="G37" s="14">
        <f t="shared" si="1"/>
        <v>0.41471239999999998</v>
      </c>
      <c r="H37" s="5">
        <v>0.41099999999999998</v>
      </c>
      <c r="I37" s="5">
        <v>3.7000000000000002E-3</v>
      </c>
      <c r="J37" s="5">
        <v>1.24E-5</v>
      </c>
      <c r="K37" s="5">
        <f t="shared" si="7"/>
        <v>5.3548748000000002</v>
      </c>
      <c r="M37" s="9">
        <f t="shared" si="6"/>
        <v>1.18328007159509</v>
      </c>
      <c r="N37" s="5" t="s">
        <v>28</v>
      </c>
      <c r="O37" t="s">
        <v>60</v>
      </c>
    </row>
    <row r="38" spans="1:15" x14ac:dyDescent="0.25">
      <c r="A38" t="s">
        <v>62</v>
      </c>
      <c r="B38" s="11">
        <f t="shared" si="4"/>
        <v>1.974315</v>
      </c>
      <c r="C38" s="5">
        <v>1.96</v>
      </c>
      <c r="D38" s="5">
        <v>1.41E-2</v>
      </c>
      <c r="E38" s="5">
        <v>2.1499999999999999E-4</v>
      </c>
      <c r="G38" s="14">
        <f t="shared" si="1"/>
        <v>2.5557371700000001E-2</v>
      </c>
      <c r="H38" s="5">
        <f>0.0000000117+0.025</f>
        <v>2.5000011700000001E-2</v>
      </c>
      <c r="I38" s="5">
        <f>0.000554</f>
        <v>5.5400000000000002E-4</v>
      </c>
      <c r="J38" s="5">
        <f>0.00000336</f>
        <v>3.36E-6</v>
      </c>
      <c r="K38" s="5">
        <f t="shared" si="7"/>
        <v>2.0254297434000001</v>
      </c>
      <c r="M38" s="9">
        <f t="shared" si="6"/>
        <v>1.0258898622560231</v>
      </c>
      <c r="N38" s="5" t="s">
        <v>28</v>
      </c>
      <c r="O38" t="s">
        <v>56</v>
      </c>
    </row>
    <row r="39" spans="1:15" x14ac:dyDescent="0.25">
      <c r="A39" t="s">
        <v>73</v>
      </c>
      <c r="B39" s="11">
        <f t="shared" si="4"/>
        <v>8.7781100000000004E-3</v>
      </c>
      <c r="C39" s="5">
        <v>8.3999999999999995E-3</v>
      </c>
      <c r="D39" s="5">
        <v>3.7199999999999999E-4</v>
      </c>
      <c r="E39" s="5">
        <v>6.1099999999999999E-6</v>
      </c>
      <c r="G39" s="14">
        <f t="shared" si="1"/>
        <v>3.9770749700000004E-4</v>
      </c>
      <c r="H39" s="5">
        <f>0.000000000197+0.000391</f>
        <v>3.9100019700000004E-4</v>
      </c>
      <c r="I39" s="5">
        <f>0.00000663</f>
        <v>6.63E-6</v>
      </c>
      <c r="J39" s="5">
        <f>0.0000000773</f>
        <v>7.7299999999999997E-8</v>
      </c>
      <c r="K39" s="5">
        <f t="shared" si="7"/>
        <v>9.573524994000002E-3</v>
      </c>
      <c r="M39" s="9">
        <f t="shared" si="6"/>
        <v>1.0906134685029012</v>
      </c>
      <c r="N39" s="5" t="s">
        <v>28</v>
      </c>
      <c r="O39" t="s">
        <v>65</v>
      </c>
    </row>
    <row r="40" spans="1:15" x14ac:dyDescent="0.25">
      <c r="A40" t="s">
        <v>68</v>
      </c>
      <c r="B40" s="11">
        <f>SUM(C40:E40)</f>
        <v>0.34770199999999996</v>
      </c>
      <c r="C40">
        <f t="shared" ref="C40:J40" si="8">C36</f>
        <v>0.13100000000000001</v>
      </c>
      <c r="D40">
        <f t="shared" si="8"/>
        <v>0.216</v>
      </c>
      <c r="E40">
        <f t="shared" si="8"/>
        <v>7.0200000000000004E-4</v>
      </c>
      <c r="F40"/>
      <c r="G40" s="14">
        <f t="shared" si="1"/>
        <v>1.3584769999999999E-2</v>
      </c>
      <c r="H40">
        <f t="shared" si="8"/>
        <v>1.26E-2</v>
      </c>
      <c r="I40">
        <f t="shared" si="8"/>
        <v>9.7499999999999996E-4</v>
      </c>
      <c r="J40">
        <f t="shared" si="8"/>
        <v>9.7699999999999996E-6</v>
      </c>
      <c r="K40" s="5">
        <f t="shared" si="7"/>
        <v>0.37487154</v>
      </c>
      <c r="M40" s="9">
        <f t="shared" si="6"/>
        <v>1.0781403040534712</v>
      </c>
    </row>
    <row r="41" spans="1:15" x14ac:dyDescent="0.25">
      <c r="A41" t="s">
        <v>69</v>
      </c>
      <c r="B41" s="11">
        <v>0.5</v>
      </c>
      <c r="G41" s="14">
        <f t="shared" si="1"/>
        <v>0</v>
      </c>
      <c r="K41" s="5">
        <f t="shared" si="7"/>
        <v>0</v>
      </c>
      <c r="M41" s="9">
        <f t="shared" si="6"/>
        <v>0</v>
      </c>
    </row>
    <row r="42" spans="1:15" x14ac:dyDescent="0.25">
      <c r="A42" t="s">
        <v>70</v>
      </c>
      <c r="B42" s="11">
        <v>0.1</v>
      </c>
      <c r="G42" s="14">
        <f t="shared" si="1"/>
        <v>0</v>
      </c>
      <c r="K42" s="5">
        <f t="shared" si="7"/>
        <v>0</v>
      </c>
      <c r="M42" s="9">
        <f t="shared" si="6"/>
        <v>0</v>
      </c>
    </row>
    <row r="43" spans="1:15" x14ac:dyDescent="0.25">
      <c r="A43" t="s">
        <v>78</v>
      </c>
      <c r="B43" s="11">
        <f>B4/2</f>
        <v>1.4972300000000001</v>
      </c>
      <c r="G43" s="14">
        <f t="shared" si="1"/>
        <v>0</v>
      </c>
      <c r="K43" s="5">
        <f t="shared" si="7"/>
        <v>0</v>
      </c>
      <c r="M43" s="9">
        <f t="shared" si="6"/>
        <v>0</v>
      </c>
    </row>
    <row r="44" spans="1:15" x14ac:dyDescent="0.25">
      <c r="A44" t="s">
        <v>79</v>
      </c>
      <c r="B44" s="11">
        <f>B4*2</f>
        <v>5.9889200000000002</v>
      </c>
      <c r="G44" s="14">
        <f t="shared" si="1"/>
        <v>0</v>
      </c>
    </row>
    <row r="45" spans="1:15" x14ac:dyDescent="0.25">
      <c r="A45" t="s">
        <v>80</v>
      </c>
      <c r="B45" s="11">
        <f>SUM(C45:E45)</f>
        <v>0.12543480000000001</v>
      </c>
      <c r="C45" s="5">
        <v>0.113</v>
      </c>
      <c r="D45" s="5">
        <v>1.24E-2</v>
      </c>
      <c r="E45" s="5">
        <v>3.4799999999999999E-5</v>
      </c>
      <c r="G45" s="14">
        <f t="shared" si="1"/>
        <v>9.0642799999999992E-3</v>
      </c>
      <c r="H45" s="5">
        <f>0.00883</f>
        <v>8.8299999999999993E-3</v>
      </c>
      <c r="I45" s="5">
        <v>2.33E-4</v>
      </c>
      <c r="J45" s="5">
        <v>1.28E-6</v>
      </c>
      <c r="N45" s="5" t="s">
        <v>28</v>
      </c>
    </row>
    <row r="46" spans="1:15" x14ac:dyDescent="0.25">
      <c r="A46" t="s">
        <v>81</v>
      </c>
      <c r="B46" s="11">
        <f>SUM(C46:E46)</f>
        <v>0.25928180000000001</v>
      </c>
      <c r="C46" s="5">
        <v>0.25900000000000001</v>
      </c>
      <c r="D46" s="5">
        <v>2.4699999999999999E-4</v>
      </c>
      <c r="E46" s="5">
        <v>3.4799999999999999E-5</v>
      </c>
      <c r="G46" s="14">
        <f t="shared" si="1"/>
        <v>5.5818774028000007E-2</v>
      </c>
      <c r="H46" s="7">
        <f>0.0558+0.000000000328</f>
        <v>5.5800000328000005E-2</v>
      </c>
      <c r="I46" s="5">
        <v>1.8700000000000001E-5</v>
      </c>
      <c r="J46" s="7">
        <v>7.3700000000000005E-8</v>
      </c>
      <c r="N46" s="5" t="s">
        <v>28</v>
      </c>
    </row>
    <row r="47" spans="1:15" x14ac:dyDescent="0.25">
      <c r="A47" t="s">
        <v>82</v>
      </c>
      <c r="B47" s="11">
        <f t="shared" ref="B47" si="9">SUM(C47:E47)</f>
        <v>0.12100999999999999</v>
      </c>
      <c r="C47" s="5">
        <v>0.11799999999999999</v>
      </c>
      <c r="D47" s="5">
        <v>2.8500000000000001E-3</v>
      </c>
      <c r="E47" s="5">
        <v>1.6000000000000001E-4</v>
      </c>
      <c r="G47" s="14">
        <f t="shared" si="1"/>
        <v>9.3692799999999989E-3</v>
      </c>
      <c r="H47" s="5">
        <v>9.2399999999999999E-3</v>
      </c>
      <c r="I47" s="5">
        <v>1.2799999999999999E-4</v>
      </c>
      <c r="J47" s="5">
        <v>1.28E-6</v>
      </c>
      <c r="N47" s="5" t="s">
        <v>28</v>
      </c>
    </row>
    <row r="48" spans="1:15" x14ac:dyDescent="0.25">
      <c r="A48" t="s">
        <v>85</v>
      </c>
      <c r="C48" s="5">
        <v>1.0800000000000001E-2</v>
      </c>
      <c r="D48" s="5">
        <v>2.61E-4</v>
      </c>
      <c r="E48" s="7">
        <v>1.13E-5</v>
      </c>
      <c r="F48" s="11">
        <f t="shared" ref="F48:F58" si="10">SUM(C48:E48)</f>
        <v>1.1072300000000002E-2</v>
      </c>
      <c r="H48" s="5">
        <v>1.0300000000000001E-3</v>
      </c>
      <c r="I48" s="7">
        <v>2.9899999999999998E-5</v>
      </c>
      <c r="J48" s="7">
        <v>4.2699999999999999E-8</v>
      </c>
      <c r="K48" s="7"/>
      <c r="L48" s="14">
        <f t="shared" ref="L48:L60" si="11">SUM(H48:J48)</f>
        <v>1.0599427000000002E-3</v>
      </c>
    </row>
    <row r="49" spans="1:15" x14ac:dyDescent="0.25">
      <c r="A49" t="s">
        <v>86</v>
      </c>
      <c r="C49" s="5">
        <v>3.27E-2</v>
      </c>
      <c r="D49" s="5">
        <v>1.0200000000000001E-3</v>
      </c>
      <c r="E49" s="7">
        <v>1.7399999999999999E-5</v>
      </c>
      <c r="F49" s="11">
        <f t="shared" si="10"/>
        <v>3.3737400000000001E-2</v>
      </c>
      <c r="H49" s="5">
        <v>1.7799999999999999E-3</v>
      </c>
      <c r="I49" s="7">
        <v>3.4499999999999998E-5</v>
      </c>
      <c r="J49" s="7">
        <v>9.3999999999999995E-8</v>
      </c>
      <c r="L49" s="14">
        <f t="shared" si="11"/>
        <v>1.8145939999999999E-3</v>
      </c>
    </row>
    <row r="50" spans="1:15" x14ac:dyDescent="0.25">
      <c r="A50" t="s">
        <v>87</v>
      </c>
      <c r="C50" s="5">
        <v>0.505</v>
      </c>
      <c r="D50" s="5">
        <v>2.6800000000000001E-2</v>
      </c>
      <c r="E50" s="5">
        <v>4.5800000000000002E-4</v>
      </c>
      <c r="F50" s="11">
        <f t="shared" si="10"/>
        <v>0.53225800000000001</v>
      </c>
      <c r="H50" s="5">
        <v>5.45E-2</v>
      </c>
      <c r="I50" s="5">
        <v>4.9799999999999996E-4</v>
      </c>
      <c r="J50" s="7">
        <v>1.9E-6</v>
      </c>
      <c r="L50" s="14">
        <f t="shared" si="11"/>
        <v>5.4999899999999997E-2</v>
      </c>
    </row>
    <row r="51" spans="1:15" x14ac:dyDescent="0.25">
      <c r="A51" t="s">
        <v>88</v>
      </c>
      <c r="C51" s="7">
        <v>7.7000000000000001E-5</v>
      </c>
      <c r="D51" s="7">
        <v>9.6500000000000008E-7</v>
      </c>
      <c r="E51" s="7">
        <v>5.1200000000000002E-8</v>
      </c>
      <c r="F51" s="11">
        <f t="shared" si="10"/>
        <v>7.8016200000000007E-5</v>
      </c>
      <c r="H51" s="7">
        <v>6.6699999999999997E-6</v>
      </c>
      <c r="I51" s="7">
        <v>2.96E-8</v>
      </c>
      <c r="J51" s="7">
        <v>3.5099999999999998E-10</v>
      </c>
      <c r="L51" s="14">
        <f t="shared" si="11"/>
        <v>6.6999509999999995E-6</v>
      </c>
    </row>
    <row r="52" spans="1:15" x14ac:dyDescent="0.25">
      <c r="A52" t="s">
        <v>89</v>
      </c>
      <c r="C52" s="5">
        <v>1.89E-2</v>
      </c>
      <c r="D52" s="5">
        <v>1.8900000000000001E-4</v>
      </c>
      <c r="E52" s="7">
        <v>1.0499999999999999E-5</v>
      </c>
      <c r="F52" s="11">
        <f t="shared" si="10"/>
        <v>1.9099500000000002E-2</v>
      </c>
      <c r="H52" s="5">
        <v>7.9799999999999999E-4</v>
      </c>
      <c r="I52" s="7">
        <v>1.24E-5</v>
      </c>
      <c r="J52" s="7">
        <v>4.6499999999999999E-8</v>
      </c>
      <c r="L52" s="14">
        <f t="shared" si="11"/>
        <v>8.1044649999999999E-4</v>
      </c>
    </row>
    <row r="53" spans="1:15" x14ac:dyDescent="0.25">
      <c r="A53" t="s">
        <v>99</v>
      </c>
      <c r="C53" s="5">
        <v>9.8900000000000008E-4</v>
      </c>
      <c r="D53" s="7">
        <v>3.0300000000000001E-5</v>
      </c>
      <c r="E53" s="7">
        <v>2.1100000000000001E-6</v>
      </c>
      <c r="F53" s="11">
        <f t="shared" si="10"/>
        <v>1.0214100000000002E-3</v>
      </c>
      <c r="H53" s="5">
        <v>1.13E-4</v>
      </c>
      <c r="I53" s="7">
        <v>1.5799999999999999E-6</v>
      </c>
      <c r="J53" s="7">
        <v>6.1900000000000003E-9</v>
      </c>
      <c r="L53" s="14">
        <f t="shared" si="11"/>
        <v>1.1458618999999999E-4</v>
      </c>
    </row>
    <row r="54" spans="1:15" x14ac:dyDescent="0.25">
      <c r="A54" t="s">
        <v>90</v>
      </c>
      <c r="C54" s="5">
        <v>2.1299999999999999E-2</v>
      </c>
      <c r="D54" s="5">
        <v>4.57E-4</v>
      </c>
      <c r="E54" s="7">
        <v>2.4899999999999999E-5</v>
      </c>
      <c r="F54" s="11">
        <f t="shared" si="10"/>
        <v>2.17819E-2</v>
      </c>
      <c r="H54" s="5">
        <v>3.3300000000000001E-3</v>
      </c>
      <c r="I54" s="7">
        <v>3.3899999999999997E-5</v>
      </c>
      <c r="J54" s="7">
        <v>7.17E-8</v>
      </c>
      <c r="L54" s="14">
        <f t="shared" si="11"/>
        <v>3.3639717000000001E-3</v>
      </c>
    </row>
    <row r="55" spans="1:15" x14ac:dyDescent="0.25">
      <c r="A55" t="s">
        <v>91</v>
      </c>
      <c r="C55" s="5">
        <v>1.21E-2</v>
      </c>
      <c r="D55" s="5">
        <v>2.1800000000000001E-4</v>
      </c>
      <c r="E55" s="7">
        <v>6.9700000000000002E-6</v>
      </c>
      <c r="F55" s="11">
        <f t="shared" si="10"/>
        <v>1.2324969999999999E-2</v>
      </c>
      <c r="H55" s="5">
        <v>8.7200000000000005E-4</v>
      </c>
      <c r="I55" s="7">
        <v>7.2599999999999999E-6</v>
      </c>
      <c r="J55" s="7">
        <v>2.85E-8</v>
      </c>
      <c r="L55" s="14">
        <f t="shared" si="11"/>
        <v>8.7928850000000005E-4</v>
      </c>
    </row>
    <row r="56" spans="1:15" x14ac:dyDescent="0.25">
      <c r="A56" t="s">
        <v>92</v>
      </c>
      <c r="C56" s="5">
        <v>4.9800000000000001E-3</v>
      </c>
      <c r="D56" s="7">
        <v>2.9099999999999999E-5</v>
      </c>
      <c r="E56" s="7">
        <v>2.3E-6</v>
      </c>
      <c r="F56" s="11">
        <f t="shared" si="10"/>
        <v>5.0114000000000001E-3</v>
      </c>
      <c r="H56" s="5">
        <v>5.8699999999999996E-4</v>
      </c>
      <c r="I56" s="7">
        <v>1.7400000000000001E-6</v>
      </c>
      <c r="J56" s="7">
        <v>4.4599999999999999E-9</v>
      </c>
      <c r="L56" s="14">
        <f t="shared" si="11"/>
        <v>5.8874445999999988E-4</v>
      </c>
    </row>
    <row r="57" spans="1:15" x14ac:dyDescent="0.25">
      <c r="A57" t="s">
        <v>94</v>
      </c>
      <c r="C57" s="5">
        <v>1.43E-2</v>
      </c>
      <c r="D57" s="5">
        <v>6.0800000000000003E-4</v>
      </c>
      <c r="E57" s="7">
        <v>7.5800000000000003E-6</v>
      </c>
      <c r="F57" s="11">
        <f t="shared" si="10"/>
        <v>1.4915580000000001E-2</v>
      </c>
      <c r="H57" s="7">
        <v>5.9500000000000004E-3</v>
      </c>
      <c r="I57" s="7">
        <v>6.2400000000000004E-6</v>
      </c>
      <c r="J57" s="7">
        <v>4.3999999999999997E-8</v>
      </c>
      <c r="L57" s="14">
        <f t="shared" si="11"/>
        <v>5.9562840000000009E-3</v>
      </c>
    </row>
    <row r="58" spans="1:15" x14ac:dyDescent="0.25">
      <c r="A58" t="s">
        <v>98</v>
      </c>
      <c r="C58" s="5">
        <v>5.4299999999999999E-3</v>
      </c>
      <c r="D58" s="5">
        <v>1.9599999999999999E-2</v>
      </c>
      <c r="E58" s="7">
        <v>4.8099999999999997E-5</v>
      </c>
      <c r="F58" s="11">
        <f t="shared" si="10"/>
        <v>2.5078099999999999E-2</v>
      </c>
      <c r="H58" s="5">
        <v>4.86E-4</v>
      </c>
      <c r="I58" s="7">
        <v>4.3900000000000003E-5</v>
      </c>
      <c r="J58" s="7">
        <v>6.1600000000000001E-7</v>
      </c>
      <c r="L58" s="14">
        <f t="shared" si="11"/>
        <v>5.3051600000000008E-4</v>
      </c>
    </row>
    <row r="59" spans="1:15" x14ac:dyDescent="0.25">
      <c r="A59" t="s">
        <v>100</v>
      </c>
      <c r="C59" s="5">
        <v>1.2400000000000001E-4</v>
      </c>
      <c r="D59" s="5">
        <v>5.5600000000000001E-6</v>
      </c>
      <c r="E59" s="5">
        <v>1.2200000000000001E-7</v>
      </c>
      <c r="F59" s="5">
        <f>SUM(C59:E59)</f>
        <v>1.29682E-4</v>
      </c>
      <c r="H59" s="5">
        <v>4.26E-4</v>
      </c>
      <c r="I59" s="5">
        <v>1.67E-7</v>
      </c>
      <c r="J59" s="7">
        <v>1.6999999999999999E-9</v>
      </c>
      <c r="L59" s="5">
        <f t="shared" si="11"/>
        <v>4.2616869999999996E-4</v>
      </c>
      <c r="O59" t="s">
        <v>102</v>
      </c>
    </row>
    <row r="60" spans="1:15" x14ac:dyDescent="0.25">
      <c r="A60" t="s">
        <v>101</v>
      </c>
      <c r="C60" s="5">
        <v>2.12E-4</v>
      </c>
      <c r="D60" s="5">
        <v>1.04E-5</v>
      </c>
      <c r="E60" s="5">
        <v>1.8900000000000001E-7</v>
      </c>
      <c r="F60" s="5">
        <f>SUM(C60:E60)</f>
        <v>2.2258900000000001E-4</v>
      </c>
      <c r="H60" s="5">
        <v>9.6599999999999995E-4</v>
      </c>
      <c r="I60" s="5">
        <v>1.02E-8</v>
      </c>
      <c r="J60" s="7">
        <v>1.25E-9</v>
      </c>
      <c r="L60" s="5">
        <f t="shared" si="11"/>
        <v>9.6601144999999995E-4</v>
      </c>
      <c r="O60" t="s">
        <v>102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37" zoomScale="101" workbookViewId="0">
      <selection activeCell="C60" sqref="C60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97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72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58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67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53</v>
      </c>
      <c r="B34">
        <v>1.81</v>
      </c>
    </row>
    <row r="35" spans="1:4" x14ac:dyDescent="0.25">
      <c r="A35" t="s">
        <v>54</v>
      </c>
      <c r="B35">
        <v>0.81399999999999995</v>
      </c>
    </row>
    <row r="36" spans="1:4" x14ac:dyDescent="0.25">
      <c r="A36" t="s">
        <v>61</v>
      </c>
      <c r="B36">
        <v>2.3300000000000001E-2</v>
      </c>
    </row>
    <row r="37" spans="1:4" x14ac:dyDescent="0.25">
      <c r="A37" t="s">
        <v>64</v>
      </c>
      <c r="B37">
        <v>7.2700000000000004E-3</v>
      </c>
      <c r="D37" s="5" t="s">
        <v>28</v>
      </c>
    </row>
    <row r="38" spans="1:4" x14ac:dyDescent="0.25">
      <c r="A38" t="s">
        <v>63</v>
      </c>
      <c r="B38">
        <v>4.57E-4</v>
      </c>
    </row>
    <row r="39" spans="1:4" x14ac:dyDescent="0.25">
      <c r="A39" t="s">
        <v>68</v>
      </c>
      <c r="B39">
        <f>B34</f>
        <v>1.81</v>
      </c>
    </row>
    <row r="40" spans="1:4" x14ac:dyDescent="0.25">
      <c r="A40" t="s">
        <v>69</v>
      </c>
      <c r="B40">
        <v>1.81</v>
      </c>
    </row>
    <row r="41" spans="1:4" x14ac:dyDescent="0.25">
      <c r="A41" t="s">
        <v>70</v>
      </c>
      <c r="B41">
        <v>1.81</v>
      </c>
    </row>
    <row r="42" spans="1:4" x14ac:dyDescent="0.25">
      <c r="A42" t="s">
        <v>78</v>
      </c>
      <c r="B42">
        <f>B4</f>
        <v>4.54</v>
      </c>
    </row>
    <row r="43" spans="1:4" x14ac:dyDescent="0.25">
      <c r="A43" t="s">
        <v>79</v>
      </c>
      <c r="B43">
        <f>B4</f>
        <v>4.54</v>
      </c>
    </row>
    <row r="44" spans="1:4" x14ac:dyDescent="0.25">
      <c r="A44" t="s">
        <v>80</v>
      </c>
      <c r="B44">
        <v>0.01</v>
      </c>
    </row>
    <row r="45" spans="1:4" x14ac:dyDescent="0.25">
      <c r="A45" t="s">
        <v>81</v>
      </c>
      <c r="B45">
        <v>2.7799999999999999E-3</v>
      </c>
    </row>
    <row r="46" spans="1:4" x14ac:dyDescent="0.25">
      <c r="A46" t="s">
        <v>82</v>
      </c>
      <c r="B46">
        <v>4.8700000000000002E-3</v>
      </c>
    </row>
    <row r="47" spans="1:4" x14ac:dyDescent="0.25">
      <c r="A47" t="s">
        <v>85</v>
      </c>
      <c r="C47">
        <v>3.0299999999999999E-4</v>
      </c>
    </row>
    <row r="48" spans="1:4" x14ac:dyDescent="0.25">
      <c r="A48" t="s">
        <v>86</v>
      </c>
      <c r="C48">
        <v>1.2199999999999999E-3</v>
      </c>
    </row>
    <row r="49" spans="1:3" x14ac:dyDescent="0.25">
      <c r="A49" t="s">
        <v>87</v>
      </c>
      <c r="C49">
        <v>2.4199999999999999E-2</v>
      </c>
    </row>
    <row r="50" spans="1:3" x14ac:dyDescent="0.25">
      <c r="A50" t="s">
        <v>88</v>
      </c>
      <c r="C50" s="8">
        <v>1.0300000000000001E-6</v>
      </c>
    </row>
    <row r="51" spans="1:3" x14ac:dyDescent="0.25">
      <c r="A51" t="s">
        <v>89</v>
      </c>
      <c r="C51">
        <v>2.2499999999999999E-4</v>
      </c>
    </row>
    <row r="52" spans="1:3" x14ac:dyDescent="0.25">
      <c r="A52" t="s">
        <v>99</v>
      </c>
      <c r="C52" s="8">
        <v>3.2499999999999997E-5</v>
      </c>
    </row>
    <row r="53" spans="1:3" x14ac:dyDescent="0.25">
      <c r="A53" t="s">
        <v>90</v>
      </c>
      <c r="C53">
        <v>6.2E-4</v>
      </c>
    </row>
    <row r="54" spans="1:3" x14ac:dyDescent="0.25">
      <c r="A54" t="s">
        <v>91</v>
      </c>
      <c r="C54" s="8">
        <v>1.7699999999999999E-4</v>
      </c>
    </row>
    <row r="55" spans="1:3" x14ac:dyDescent="0.25">
      <c r="A55" t="s">
        <v>92</v>
      </c>
      <c r="C55" s="8">
        <v>4.88E-5</v>
      </c>
    </row>
    <row r="56" spans="1:3" x14ac:dyDescent="0.25">
      <c r="A56" t="s">
        <v>94</v>
      </c>
      <c r="C56" s="8">
        <v>5.71E-4</v>
      </c>
    </row>
    <row r="57" spans="1:3" x14ac:dyDescent="0.25">
      <c r="A57" t="s">
        <v>93</v>
      </c>
      <c r="C57" s="8">
        <v>1.7899999999999999E-2</v>
      </c>
    </row>
    <row r="58" spans="1:3" x14ac:dyDescent="0.25">
      <c r="A58" t="s">
        <v>100</v>
      </c>
      <c r="C58" s="8">
        <v>5.5799999999999999E-6</v>
      </c>
    </row>
    <row r="59" spans="1:3" x14ac:dyDescent="0.25">
      <c r="A59" t="s">
        <v>101</v>
      </c>
      <c r="C59" s="8">
        <v>9.7100000000000002E-5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2019-09-20T11:41:59Z</dcterms:modified>
</cp:coreProperties>
</file>