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12D2A4F9-E4D9-2641-BE3C-12268BACCA77}" xr6:coauthVersionLast="45" xr6:coauthVersionMax="45" xr10:uidLastSave="{00000000-0000-0000-0000-000000000000}"/>
  <bookViews>
    <workbookView xWindow="9560" yWindow="460" windowWidth="16760" windowHeight="16840" xr2:uid="{00000000-000D-0000-FFFF-FFFF00000000}"/>
  </bookViews>
  <sheets>
    <sheet name="Fuels" sheetId="2" r:id="rId1"/>
  </sheets>
  <definedNames>
    <definedName name="fuels" localSheetId="0">Fuels!$A$1:$F$8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2" l="1"/>
  <c r="E42" i="2" l="1"/>
  <c r="G42" i="2" s="1"/>
  <c r="E35" i="2" l="1"/>
  <c r="D41" i="2" l="1"/>
  <c r="B36" i="2" l="1"/>
  <c r="C36" i="2"/>
  <c r="F36" i="2"/>
  <c r="E36" i="2"/>
  <c r="F38" i="2" l="1"/>
  <c r="E33" i="2"/>
  <c r="E37" i="2"/>
  <c r="E38" i="2" s="1"/>
  <c r="C38" i="2"/>
  <c r="B38" i="2"/>
  <c r="E34" i="2"/>
  <c r="C34" i="2"/>
  <c r="B34" i="2"/>
  <c r="C32" i="2" l="1"/>
  <c r="B32" i="2"/>
  <c r="C31" i="2"/>
  <c r="B31" i="2"/>
  <c r="G20" i="2" l="1"/>
  <c r="G17" i="2"/>
  <c r="D7" i="2" l="1"/>
  <c r="G21" i="2" l="1"/>
  <c r="G16" i="2"/>
  <c r="G19" i="2"/>
  <c r="G18" i="2"/>
  <c r="D24" i="2" l="1"/>
  <c r="D39" i="2" s="1"/>
  <c r="E23" i="2" l="1"/>
  <c r="G23" i="2" s="1"/>
  <c r="E22" i="2"/>
  <c r="G22" i="2" s="1"/>
  <c r="B19" i="2" l="1"/>
  <c r="C19" i="2" l="1"/>
  <c r="L16" i="2" l="1"/>
  <c r="D6" i="2" l="1"/>
  <c r="E4" i="2"/>
  <c r="G4" i="2" s="1"/>
  <c r="D9" i="2"/>
  <c r="D10" i="2"/>
  <c r="D8" i="2"/>
  <c r="D5" i="2"/>
  <c r="E14" i="2"/>
  <c r="G14" i="2" s="1"/>
  <c r="E15" i="2"/>
  <c r="E32" i="2" l="1"/>
  <c r="E31" i="2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6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8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<sst xmlns="http://schemas.openxmlformats.org/spreadsheetml/2006/main" count="68" uniqueCount="63">
  <si>
    <t>meta-notes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</si>
  <si>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</si>
  <si>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</si>
  <si>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</si>
  <si>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</si>
  <si>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</si>
  <si>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</si>
  <si>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</si>
  <si>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</si>
  <si>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</si>
  <si>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</si>
  <si>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</si>
  <si>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</si>
  <si>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</si>
  <si>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</si>
  <si>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</si>
  <si>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</si>
  <si>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</si>
  <si>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</si>
  <si>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</si>
  <si>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</si>
  <si>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</si>
  <si>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</si>
  <si>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</si>
  <si>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</si>
  <si>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</si>
  <si>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</si>
  <si>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</si>
  <si>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</si>
  <si>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</si>
  <si>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</si>
  <si>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ecoinvent</t>
  </si>
  <si>
    <t>syngas - PNNL</t>
  </si>
  <si>
    <t>wood chips - dry</t>
  </si>
  <si>
    <t>charcoal-low upstream</t>
  </si>
  <si>
    <t>charcoal-high upstream</t>
  </si>
  <si>
    <t>diesel</t>
  </si>
  <si>
    <t>ecoinvent 2.2</t>
  </si>
  <si>
    <t>Debt CO2</t>
  </si>
  <si>
    <t>coal - CEMCAP</t>
  </si>
  <si>
    <t>syngas - NREL</t>
  </si>
  <si>
    <t>syngas - wood</t>
  </si>
  <si>
    <t>electricity 0g/kWh</t>
  </si>
  <si>
    <t>electricity 200g/kWh</t>
  </si>
  <si>
    <t>electricity 400g/kWh</t>
  </si>
  <si>
    <t>electricity 600g/kWh</t>
  </si>
  <si>
    <t>electricity 800g/kWh</t>
  </si>
  <si>
    <t>electricity 1000g/kWh</t>
  </si>
  <si>
    <t>dry wood chips (EU no swiss)</t>
  </si>
  <si>
    <t>dry wood chips (EU no swiss) also</t>
  </si>
  <si>
    <t>dry black liquor</t>
  </si>
  <si>
    <t>%DM</t>
  </si>
  <si>
    <t>HFO - IEAGHG</t>
  </si>
  <si>
    <t>recovered steam</t>
  </si>
  <si>
    <t>HFO - IPCC</t>
  </si>
  <si>
    <t>strong black liquor</t>
  </si>
  <si>
    <t>biosludge (dry)</t>
  </si>
  <si>
    <t>biosludge</t>
  </si>
  <si>
    <t>hog fuel</t>
  </si>
  <si>
    <t>hog fuel (dry)</t>
  </si>
  <si>
    <t>CO2__fossil</t>
  </si>
  <si>
    <t>CO2__bio</t>
  </si>
  <si>
    <t>charcoal - inhouse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</si>
</sst>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  <xf numFmtId="165" fontId="0" fillId="0" borderId="0" xfId="0" applyNumberFormat="1"/>
    <xf numFmtId="0" fontId="22" fillId="0" borderId="0" xfId="0" applyFont="1"/>
    <xf numFmtId="9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zoomScale="125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L36" sqref="L36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5" width="6.6640625" customWidth="1"/>
    <col min="6" max="7" width="8.5" customWidth="1"/>
    <col min="8" max="8" width="8.6640625" customWidth="1"/>
    <col min="9" max="9" width="6.33203125" customWidth="1"/>
    <col min="10" max="10" width="6.1640625" customWidth="1"/>
    <col min="11" max="11" width="6" customWidth="1"/>
    <col min="12" max="12" width="8" customWidth="1"/>
  </cols>
  <sheetData>
    <row r="1" spans="1:14" s="1" customFormat="1" ht="35.25" customHeight="1" x14ac:dyDescent="0.2">
      <c r="A1" s="1" t="s">
        <v>1</v>
      </c>
      <c r="B1" s="1" t="s">
        <v>2</v>
      </c>
      <c r="C1" s="1" t="s">
        <v>10</v>
      </c>
      <c r="D1" s="1" t="s">
        <v>60</v>
      </c>
      <c r="E1" s="1" t="s">
        <v>61</v>
      </c>
      <c r="F1" s="1" t="s">
        <v>5</v>
      </c>
      <c r="G1" s="1" t="s">
        <v>38</v>
      </c>
      <c r="H1" s="3" t="s">
        <v>8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0</v>
      </c>
      <c r="N1" s="1" t="s">
        <v>7</v>
      </c>
    </row>
    <row r="2" spans="1:14" x14ac:dyDescent="0.2">
      <c r="A2" s="2" t="s">
        <v>0</v>
      </c>
      <c r="B2" s="2"/>
      <c r="C2" s="2"/>
      <c r="D2" s="2"/>
      <c r="E2" s="2"/>
      <c r="F2" s="2"/>
      <c r="G2" s="2">
        <v>0.3</v>
      </c>
      <c r="H2" s="2"/>
      <c r="I2" s="2"/>
      <c r="J2" s="2"/>
      <c r="K2" s="2"/>
      <c r="L2" s="2"/>
      <c r="M2" s="2"/>
      <c r="N2" s="2"/>
    </row>
    <row r="3" spans="1:14" x14ac:dyDescent="0.2">
      <c r="A3" s="2" t="s">
        <v>3</v>
      </c>
      <c r="B3" s="2" t="s">
        <v>6</v>
      </c>
      <c r="C3" s="2" t="s">
        <v>11</v>
      </c>
      <c r="D3" s="2" t="s">
        <v>4</v>
      </c>
      <c r="E3" s="2"/>
      <c r="F3" s="2" t="s">
        <v>4</v>
      </c>
      <c r="G3" s="2"/>
      <c r="H3" s="2" t="s">
        <v>9</v>
      </c>
      <c r="I3" s="2" t="s">
        <v>51</v>
      </c>
      <c r="J3" s="2" t="s">
        <v>51</v>
      </c>
      <c r="K3" s="2" t="s">
        <v>51</v>
      </c>
      <c r="L3" s="2" t="s">
        <v>51</v>
      </c>
      <c r="M3" s="2"/>
      <c r="N3" s="2"/>
    </row>
    <row r="4" spans="1:14" s="2" customFormat="1" x14ac:dyDescent="0.2">
      <c r="A4" t="s">
        <v>22</v>
      </c>
      <c r="B4"/>
      <c r="C4">
        <v>29.5</v>
      </c>
      <c r="E4">
        <f>112*C4/1000</f>
        <v>3.3039999999999998</v>
      </c>
      <c r="F4" s="7"/>
      <c r="G4" s="7">
        <f>E4*$G$2</f>
        <v>0.99119999999999986</v>
      </c>
      <c r="H4"/>
      <c r="I4">
        <v>0.91</v>
      </c>
      <c r="J4"/>
      <c r="K4"/>
      <c r="M4"/>
      <c r="N4" t="s">
        <v>20</v>
      </c>
    </row>
    <row r="5" spans="1:14" s="2" customFormat="1" x14ac:dyDescent="0.2">
      <c r="A5" t="s">
        <v>26</v>
      </c>
      <c r="B5"/>
      <c r="C5">
        <v>26.7</v>
      </c>
      <c r="D5">
        <f>98.3*C5/1000</f>
        <v>2.6246099999999997</v>
      </c>
      <c r="E5"/>
      <c r="F5"/>
      <c r="G5"/>
      <c r="H5"/>
      <c r="I5">
        <v>0.67</v>
      </c>
      <c r="J5"/>
      <c r="K5"/>
      <c r="M5"/>
      <c r="N5"/>
    </row>
    <row r="6" spans="1:14" s="2" customFormat="1" x14ac:dyDescent="0.2">
      <c r="A6" t="s">
        <v>27</v>
      </c>
      <c r="B6">
        <v>25.8</v>
      </c>
      <c r="C6">
        <v>25.8</v>
      </c>
      <c r="D6">
        <f>96.1*C6/1000</f>
        <v>2.4793799999999999</v>
      </c>
      <c r="E6"/>
      <c r="F6"/>
      <c r="G6"/>
      <c r="H6"/>
      <c r="I6">
        <v>0.67</v>
      </c>
      <c r="J6"/>
      <c r="K6"/>
      <c r="M6"/>
      <c r="N6"/>
    </row>
    <row r="7" spans="1:14" s="2" customFormat="1" x14ac:dyDescent="0.2">
      <c r="A7" t="s">
        <v>39</v>
      </c>
      <c r="B7">
        <v>27.1</v>
      </c>
      <c r="C7">
        <v>27.1</v>
      </c>
      <c r="D7">
        <f>I7*(44/12)</f>
        <v>2.5299999999999998</v>
      </c>
      <c r="E7"/>
      <c r="F7"/>
      <c r="G7"/>
      <c r="H7"/>
      <c r="I7">
        <v>0.69</v>
      </c>
      <c r="J7"/>
      <c r="K7"/>
      <c r="M7"/>
      <c r="N7"/>
    </row>
    <row r="8" spans="1:14" x14ac:dyDescent="0.2">
      <c r="A8" t="s">
        <v>18</v>
      </c>
      <c r="B8">
        <v>28.2</v>
      </c>
      <c r="C8">
        <v>28.2</v>
      </c>
      <c r="D8">
        <f>94.6*C8/1000</f>
        <v>2.6677199999999996</v>
      </c>
      <c r="I8">
        <v>0.73</v>
      </c>
      <c r="N8" t="s">
        <v>16</v>
      </c>
    </row>
    <row r="9" spans="1:14" x14ac:dyDescent="0.2">
      <c r="A9" t="s">
        <v>17</v>
      </c>
      <c r="B9">
        <v>28.2</v>
      </c>
      <c r="C9">
        <v>28.2</v>
      </c>
      <c r="D9">
        <f>107*C9/1000</f>
        <v>3.0174000000000003</v>
      </c>
      <c r="I9">
        <v>0.83</v>
      </c>
    </row>
    <row r="10" spans="1:14" x14ac:dyDescent="0.2">
      <c r="A10" t="s">
        <v>19</v>
      </c>
      <c r="B10">
        <v>48</v>
      </c>
      <c r="C10">
        <v>48</v>
      </c>
      <c r="D10">
        <f>56.1*C10/1000</f>
        <v>2.6928000000000001</v>
      </c>
      <c r="I10">
        <v>0.73</v>
      </c>
    </row>
    <row r="11" spans="1:14" x14ac:dyDescent="0.2">
      <c r="A11" t="s">
        <v>28</v>
      </c>
      <c r="B11">
        <v>1</v>
      </c>
      <c r="C11">
        <v>1</v>
      </c>
      <c r="D11" s="5">
        <v>0</v>
      </c>
      <c r="E11" s="5"/>
      <c r="N11" t="s">
        <v>21</v>
      </c>
    </row>
    <row r="12" spans="1:14" x14ac:dyDescent="0.2">
      <c r="A12" t="s">
        <v>30</v>
      </c>
      <c r="B12">
        <v>1</v>
      </c>
      <c r="C12">
        <v>1</v>
      </c>
      <c r="D12" s="5">
        <v>0</v>
      </c>
      <c r="E12" s="5"/>
    </row>
    <row r="13" spans="1:14" x14ac:dyDescent="0.2">
      <c r="A13" t="s">
        <v>29</v>
      </c>
      <c r="B13">
        <v>1</v>
      </c>
      <c r="C13">
        <v>1</v>
      </c>
      <c r="D13">
        <v>0</v>
      </c>
    </row>
    <row r="14" spans="1:14" x14ac:dyDescent="0.2">
      <c r="A14" t="s">
        <v>23</v>
      </c>
      <c r="C14" s="4">
        <v>14.4</v>
      </c>
      <c r="E14">
        <f>100*C14/1000</f>
        <v>1.44</v>
      </c>
      <c r="G14" s="7">
        <f t="shared" ref="G14:G23" si="0">E14*$G$2</f>
        <v>0.432</v>
      </c>
      <c r="L14" s="4"/>
      <c r="N14" s="6"/>
    </row>
    <row r="15" spans="1:14" x14ac:dyDescent="0.2">
      <c r="A15" t="s">
        <v>24</v>
      </c>
      <c r="B15">
        <v>20</v>
      </c>
      <c r="C15">
        <v>20</v>
      </c>
      <c r="E15">
        <f>112*C15/1000</f>
        <v>2.2400000000000002</v>
      </c>
      <c r="G15" s="7">
        <f t="shared" si="0"/>
        <v>0.67200000000000004</v>
      </c>
    </row>
    <row r="16" spans="1:14" x14ac:dyDescent="0.2">
      <c r="A16" t="s">
        <v>25</v>
      </c>
      <c r="C16">
        <v>16.600000000000001</v>
      </c>
      <c r="E16">
        <v>0</v>
      </c>
      <c r="G16" s="7">
        <f t="shared" si="0"/>
        <v>0</v>
      </c>
      <c r="L16">
        <f>22*C16/1000</f>
        <v>0.36520000000000002</v>
      </c>
    </row>
    <row r="17" spans="1:14" x14ac:dyDescent="0.2">
      <c r="A17" t="s">
        <v>41</v>
      </c>
      <c r="B17">
        <v>21.5</v>
      </c>
      <c r="C17">
        <v>21.5</v>
      </c>
      <c r="E17">
        <v>1.3</v>
      </c>
      <c r="G17" s="7">
        <f t="shared" si="0"/>
        <v>0.39</v>
      </c>
    </row>
    <row r="18" spans="1:14" x14ac:dyDescent="0.2">
      <c r="A18" t="s">
        <v>40</v>
      </c>
      <c r="B18">
        <v>21.5</v>
      </c>
      <c r="C18">
        <v>21.5</v>
      </c>
      <c r="E18">
        <v>1.3</v>
      </c>
      <c r="G18" s="7">
        <f t="shared" si="0"/>
        <v>0.39</v>
      </c>
    </row>
    <row r="19" spans="1:14" x14ac:dyDescent="0.2">
      <c r="A19" t="s">
        <v>31</v>
      </c>
      <c r="B19">
        <f>5.4/1.15</f>
        <v>4.6956521739130439</v>
      </c>
      <c r="C19">
        <f>5.4/1.15</f>
        <v>4.6956521739130439</v>
      </c>
      <c r="E19">
        <v>0.92700000000000005</v>
      </c>
      <c r="G19" s="7">
        <f t="shared" si="0"/>
        <v>0.27810000000000001</v>
      </c>
    </row>
    <row r="20" spans="1:14" x14ac:dyDescent="0.2">
      <c r="A20" t="s">
        <v>32</v>
      </c>
      <c r="B20">
        <v>27.662990000000001</v>
      </c>
      <c r="C20">
        <v>27.662990000000001</v>
      </c>
      <c r="E20">
        <v>1.392744</v>
      </c>
      <c r="G20" s="7">
        <f t="shared" si="0"/>
        <v>0.41782320000000001</v>
      </c>
    </row>
    <row r="21" spans="1:14" x14ac:dyDescent="0.2">
      <c r="A21" t="s">
        <v>33</v>
      </c>
      <c r="C21">
        <v>20.399999999999999</v>
      </c>
      <c r="G21" s="7">
        <f t="shared" si="0"/>
        <v>0</v>
      </c>
    </row>
    <row r="22" spans="1:14" x14ac:dyDescent="0.2">
      <c r="A22" t="s">
        <v>34</v>
      </c>
      <c r="C22">
        <v>29.5</v>
      </c>
      <c r="E22">
        <f>112*C22/1000</f>
        <v>3.3039999999999998</v>
      </c>
      <c r="G22" s="7">
        <f t="shared" si="0"/>
        <v>0.99119999999999986</v>
      </c>
      <c r="I22">
        <v>0.91</v>
      </c>
    </row>
    <row r="23" spans="1:14" x14ac:dyDescent="0.2">
      <c r="A23" t="s">
        <v>35</v>
      </c>
      <c r="C23">
        <v>29.5</v>
      </c>
      <c r="E23">
        <f>112*C23/1000</f>
        <v>3.3039999999999998</v>
      </c>
      <c r="G23" s="7">
        <f t="shared" si="0"/>
        <v>0.99119999999999986</v>
      </c>
      <c r="I23">
        <v>0.91</v>
      </c>
    </row>
    <row r="24" spans="1:14" x14ac:dyDescent="0.2">
      <c r="A24" t="s">
        <v>36</v>
      </c>
      <c r="B24">
        <v>45.6</v>
      </c>
      <c r="C24">
        <v>28.434999999999999</v>
      </c>
      <c r="D24">
        <f>I24*(44/12)</f>
        <v>3.1533333333333333</v>
      </c>
      <c r="G24" s="7"/>
      <c r="I24">
        <v>0.86</v>
      </c>
      <c r="N24" t="s">
        <v>37</v>
      </c>
    </row>
    <row r="25" spans="1:14" x14ac:dyDescent="0.2">
      <c r="A25" t="s">
        <v>42</v>
      </c>
      <c r="B25">
        <v>1</v>
      </c>
      <c r="C25">
        <v>1</v>
      </c>
      <c r="D25" s="5">
        <v>0</v>
      </c>
      <c r="E25" s="5"/>
    </row>
    <row r="26" spans="1:14" x14ac:dyDescent="0.2">
      <c r="A26" t="s">
        <v>43</v>
      </c>
      <c r="B26">
        <v>1</v>
      </c>
      <c r="C26">
        <v>1</v>
      </c>
      <c r="D26" s="5">
        <v>0</v>
      </c>
      <c r="E26" s="5"/>
    </row>
    <row r="27" spans="1:14" x14ac:dyDescent="0.2">
      <c r="A27" t="s">
        <v>44</v>
      </c>
      <c r="B27">
        <v>1</v>
      </c>
      <c r="C27">
        <v>1</v>
      </c>
      <c r="D27" s="5">
        <v>0</v>
      </c>
      <c r="E27" s="5"/>
    </row>
    <row r="28" spans="1:14" x14ac:dyDescent="0.2">
      <c r="A28" t="s">
        <v>45</v>
      </c>
      <c r="B28">
        <v>1</v>
      </c>
      <c r="C28">
        <v>1</v>
      </c>
      <c r="D28" s="5">
        <v>0</v>
      </c>
      <c r="E28" s="5"/>
    </row>
    <row r="29" spans="1:14" x14ac:dyDescent="0.2">
      <c r="A29" s="8" t="s">
        <v>46</v>
      </c>
      <c r="B29">
        <v>1</v>
      </c>
      <c r="C29">
        <v>1</v>
      </c>
      <c r="D29" s="5">
        <v>0</v>
      </c>
      <c r="E29" s="5"/>
    </row>
    <row r="30" spans="1:14" x14ac:dyDescent="0.2">
      <c r="A30" s="8" t="s">
        <v>47</v>
      </c>
      <c r="B30">
        <v>1</v>
      </c>
      <c r="C30">
        <v>1</v>
      </c>
      <c r="D30" s="5">
        <v>0</v>
      </c>
      <c r="E30" s="5"/>
    </row>
    <row r="31" spans="1:14" x14ac:dyDescent="0.2">
      <c r="A31" t="s">
        <v>48</v>
      </c>
      <c r="B31">
        <f t="shared" ref="B31:C32" si="1">B$15</f>
        <v>20</v>
      </c>
      <c r="C31">
        <f t="shared" si="1"/>
        <v>20</v>
      </c>
      <c r="E31">
        <f>E$15</f>
        <v>2.2400000000000002</v>
      </c>
    </row>
    <row r="32" spans="1:14" x14ac:dyDescent="0.2">
      <c r="A32" t="s">
        <v>49</v>
      </c>
      <c r="B32">
        <f t="shared" si="1"/>
        <v>20</v>
      </c>
      <c r="C32">
        <f t="shared" si="1"/>
        <v>20</v>
      </c>
      <c r="E32">
        <f>E$15</f>
        <v>2.2400000000000002</v>
      </c>
    </row>
    <row r="33" spans="1:9" x14ac:dyDescent="0.2">
      <c r="A33" t="s">
        <v>59</v>
      </c>
      <c r="B33">
        <v>20.5</v>
      </c>
      <c r="C33">
        <v>20.5</v>
      </c>
      <c r="E33">
        <f>I33*(44/12)</f>
        <v>1.8296666666666666</v>
      </c>
      <c r="I33">
        <v>0.499</v>
      </c>
    </row>
    <row r="34" spans="1:9" x14ac:dyDescent="0.2">
      <c r="A34" t="s">
        <v>58</v>
      </c>
      <c r="B34">
        <f>B33*(1-$H34)</f>
        <v>10.25</v>
      </c>
      <c r="C34">
        <f>C33*(1-$H34)</f>
        <v>10.25</v>
      </c>
      <c r="E34">
        <f>E33*(1-$H34)</f>
        <v>0.91483333333333328</v>
      </c>
      <c r="F34">
        <f>H34</f>
        <v>0.5</v>
      </c>
      <c r="H34">
        <v>0.5</v>
      </c>
    </row>
    <row r="35" spans="1:9" x14ac:dyDescent="0.2">
      <c r="A35" t="s">
        <v>50</v>
      </c>
      <c r="B35">
        <v>13.7</v>
      </c>
      <c r="C35">
        <v>13.7</v>
      </c>
      <c r="E35">
        <f>I35*(44/12)</f>
        <v>1.1366666666666667</v>
      </c>
      <c r="I35">
        <v>0.31</v>
      </c>
    </row>
    <row r="36" spans="1:9" x14ac:dyDescent="0.2">
      <c r="A36" t="s">
        <v>55</v>
      </c>
      <c r="B36">
        <f>B35*(1-$H36)</f>
        <v>10.96</v>
      </c>
      <c r="C36">
        <f>C35*(1-$H36)</f>
        <v>10.96</v>
      </c>
      <c r="E36">
        <f>E35*(1-$H36)</f>
        <v>0.90933333333333344</v>
      </c>
      <c r="F36">
        <f>H36</f>
        <v>0.2</v>
      </c>
      <c r="H36">
        <v>0.2</v>
      </c>
    </row>
    <row r="37" spans="1:9" x14ac:dyDescent="0.2">
      <c r="A37" t="s">
        <v>56</v>
      </c>
      <c r="B37">
        <v>20</v>
      </c>
      <c r="C37">
        <v>20</v>
      </c>
      <c r="E37">
        <f>I38*(44/12)</f>
        <v>1.8333333333333333</v>
      </c>
      <c r="F37" s="9"/>
    </row>
    <row r="38" spans="1:9" x14ac:dyDescent="0.2">
      <c r="A38" t="s">
        <v>57</v>
      </c>
      <c r="B38">
        <f>B37*(1-$H38)</f>
        <v>8</v>
      </c>
      <c r="C38">
        <f>C37*(1-$H38)</f>
        <v>8</v>
      </c>
      <c r="E38">
        <f>E37*(1-$H38)</f>
        <v>0.73333333333333339</v>
      </c>
      <c r="F38" s="10">
        <f>H38</f>
        <v>0.6</v>
      </c>
      <c r="H38" s="10">
        <v>0.6</v>
      </c>
      <c r="I38">
        <v>0.5</v>
      </c>
    </row>
    <row r="39" spans="1:9" x14ac:dyDescent="0.2">
      <c r="A39" t="s">
        <v>52</v>
      </c>
      <c r="B39">
        <v>41</v>
      </c>
      <c r="C39">
        <v>41</v>
      </c>
      <c r="D39">
        <f>D24</f>
        <v>3.1533333333333333</v>
      </c>
    </row>
    <row r="40" spans="1:9" x14ac:dyDescent="0.2">
      <c r="A40" t="s">
        <v>53</v>
      </c>
      <c r="B40">
        <v>1</v>
      </c>
      <c r="C40">
        <v>1</v>
      </c>
      <c r="D40">
        <v>0</v>
      </c>
    </row>
    <row r="41" spans="1:9" x14ac:dyDescent="0.2">
      <c r="A41" t="s">
        <v>54</v>
      </c>
      <c r="B41">
        <v>40.4</v>
      </c>
      <c r="C41">
        <v>40.4</v>
      </c>
      <c r="D41">
        <f>77.4*C41/1000</f>
        <v>3.12696</v>
      </c>
    </row>
    <row r="42" spans="1:9" x14ac:dyDescent="0.2">
      <c r="A42" t="s">
        <v>62</v>
      </c>
      <c r="C42">
        <v>29.5</v>
      </c>
      <c r="D42" s="2"/>
      <c r="E42">
        <f>112*C42/1000</f>
        <v>3.3039999999999998</v>
      </c>
      <c r="F42" s="7"/>
      <c r="G42" s="7">
        <f>E42*$G$2</f>
        <v>0.99119999999999986</v>
      </c>
      <c r="I42">
        <v>0.91</v>
      </c>
    </row>
  </sheetData>
  <sortState xmlns:xlrd2="http://schemas.microsoft.com/office/spreadsheetml/2017/richdata2" ref="A2:N11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2020-06-02T19:07:12Z</dcterms:modified>
</cp:coreProperties>
</file>