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28800" windowHeight="17535" tabRatio="598" firstSheet="5" activeTab="8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3" l="1"/>
  <c r="H11" i="15"/>
  <c r="D11" i="15"/>
  <c r="F14" i="12" l="1"/>
  <c r="E14" i="12"/>
  <c r="D14" i="12"/>
  <c r="D11" i="12" l="1"/>
  <c r="D17" i="12"/>
  <c r="C5" i="24" l="1"/>
  <c r="C7" i="24" s="1"/>
  <c r="C8" i="24"/>
  <c r="C9" i="24" s="1"/>
  <c r="C11" i="24"/>
  <c r="C14" i="24"/>
  <c r="C15" i="24" s="1"/>
  <c r="C17" i="24"/>
  <c r="C19" i="24"/>
  <c r="B19" i="24"/>
  <c r="B18" i="24"/>
  <c r="B16" i="24"/>
  <c r="B15" i="24"/>
  <c r="B13" i="24"/>
  <c r="B12" i="24"/>
  <c r="C13" i="24"/>
  <c r="B10" i="24"/>
  <c r="B9" i="24"/>
  <c r="B7" i="24"/>
  <c r="B6" i="24"/>
  <c r="C6" i="24" l="1"/>
  <c r="C18" i="24"/>
  <c r="C16" i="24"/>
  <c r="C10" i="24"/>
  <c r="C12" i="24"/>
  <c r="F17" i="23"/>
  <c r="E17" i="23"/>
  <c r="E19" i="23" s="1"/>
  <c r="D17" i="23"/>
  <c r="D19" i="23" s="1"/>
  <c r="F14" i="23"/>
  <c r="E14" i="23"/>
  <c r="E16" i="23" s="1"/>
  <c r="D14" i="23"/>
  <c r="D15" i="23" s="1"/>
  <c r="F11" i="23"/>
  <c r="E11" i="23"/>
  <c r="E13" i="23" s="1"/>
  <c r="D11" i="23"/>
  <c r="D13" i="23" s="1"/>
  <c r="F8" i="23"/>
  <c r="E8" i="23"/>
  <c r="E10" i="23" s="1"/>
  <c r="D8" i="23"/>
  <c r="D10" i="23" s="1"/>
  <c r="F19" i="23"/>
  <c r="C19" i="23"/>
  <c r="B19" i="23"/>
  <c r="F18" i="23"/>
  <c r="C18" i="23"/>
  <c r="B18" i="23"/>
  <c r="F16" i="23"/>
  <c r="C16" i="23"/>
  <c r="B16" i="23"/>
  <c r="C15" i="23"/>
  <c r="B15" i="23"/>
  <c r="F15" i="23"/>
  <c r="F13" i="23"/>
  <c r="C13" i="23"/>
  <c r="B13" i="23"/>
  <c r="F12" i="23"/>
  <c r="C12" i="23"/>
  <c r="B12" i="23"/>
  <c r="F10" i="23"/>
  <c r="C10" i="23"/>
  <c r="B10" i="23"/>
  <c r="C9" i="23"/>
  <c r="B9" i="23"/>
  <c r="F9" i="23"/>
  <c r="D7" i="23"/>
  <c r="C7" i="23"/>
  <c r="B7" i="23"/>
  <c r="D6" i="23"/>
  <c r="C6" i="23"/>
  <c r="B6" i="23"/>
  <c r="F5" i="23"/>
  <c r="F7" i="23" s="1"/>
  <c r="E5" i="23"/>
  <c r="E6" i="23" s="1"/>
  <c r="D5" i="23"/>
  <c r="E18" i="23" l="1"/>
  <c r="D12" i="23"/>
  <c r="E12" i="23"/>
  <c r="D18" i="23"/>
  <c r="D9" i="23"/>
  <c r="F6" i="23"/>
  <c r="E7" i="23"/>
  <c r="E9" i="23"/>
  <c r="E15" i="23"/>
  <c r="D16" i="23"/>
  <c r="S11" i="15" l="1"/>
  <c r="F19" i="21" l="1"/>
  <c r="F18" i="21"/>
  <c r="F16" i="21"/>
  <c r="F15" i="21"/>
  <c r="F13" i="21"/>
  <c r="F12" i="21"/>
  <c r="F10" i="21"/>
  <c r="F9" i="21"/>
  <c r="F7" i="21"/>
  <c r="F6" i="21"/>
  <c r="K19" i="22" l="1"/>
  <c r="J19" i="22"/>
  <c r="H19" i="22"/>
  <c r="G19" i="22"/>
  <c r="F19" i="22"/>
  <c r="E19" i="22"/>
  <c r="D19" i="22"/>
  <c r="C19" i="22"/>
  <c r="B19" i="22"/>
  <c r="K18" i="22"/>
  <c r="J18" i="22"/>
  <c r="H18" i="22"/>
  <c r="G18" i="22"/>
  <c r="F18" i="22"/>
  <c r="E18" i="22"/>
  <c r="D18" i="22"/>
  <c r="C18" i="22"/>
  <c r="B18" i="22"/>
  <c r="K17" i="22"/>
  <c r="J17" i="22"/>
  <c r="H17" i="22"/>
  <c r="G17" i="22"/>
  <c r="F17" i="22"/>
  <c r="E17" i="22"/>
  <c r="D17" i="22"/>
  <c r="C17" i="22"/>
  <c r="B17" i="22"/>
  <c r="K16" i="22"/>
  <c r="J16" i="22"/>
  <c r="H16" i="22"/>
  <c r="G16" i="22"/>
  <c r="F16" i="22"/>
  <c r="E16" i="22"/>
  <c r="D16" i="22"/>
  <c r="C16" i="22"/>
  <c r="B16" i="22"/>
  <c r="K15" i="22"/>
  <c r="J15" i="22"/>
  <c r="H15" i="22"/>
  <c r="G15" i="22"/>
  <c r="F15" i="22"/>
  <c r="E15" i="22"/>
  <c r="D15" i="22"/>
  <c r="C15" i="22"/>
  <c r="B15" i="22"/>
  <c r="K14" i="22"/>
  <c r="J14" i="22"/>
  <c r="H14" i="22"/>
  <c r="G14" i="22"/>
  <c r="F14" i="22"/>
  <c r="E14" i="22"/>
  <c r="D14" i="22"/>
  <c r="C14" i="22"/>
  <c r="B14" i="22"/>
  <c r="D10" i="18" l="1"/>
  <c r="D7" i="18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3" i="22" l="1"/>
  <c r="F12" i="22"/>
  <c r="F11" i="22"/>
  <c r="J9" i="22"/>
  <c r="D9" i="22"/>
  <c r="J8" i="22"/>
  <c r="D8" i="22"/>
  <c r="C5" i="22"/>
  <c r="C10" i="22" s="1"/>
  <c r="J13" i="22" l="1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B17" i="3" l="1"/>
  <c r="B14" i="3"/>
  <c r="F8" i="12" l="1"/>
  <c r="F5" i="12"/>
  <c r="J11" i="20" l="1"/>
  <c r="J8" i="20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4" i="9"/>
  <c r="C8" i="18"/>
  <c r="C5" i="18"/>
  <c r="E5" i="12"/>
  <c r="D8" i="15"/>
  <c r="D9" i="15" s="1"/>
  <c r="D5" i="15"/>
  <c r="D7" i="15" s="1"/>
  <c r="D12" i="15"/>
  <c r="F8" i="4"/>
  <c r="F5" i="4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L7" i="22" l="1"/>
  <c r="L6" i="22"/>
  <c r="K4" i="22"/>
  <c r="K8" i="20"/>
  <c r="K11" i="20"/>
  <c r="D9" i="12"/>
  <c r="D5" i="12"/>
  <c r="E4" i="13"/>
  <c r="E5" i="13" s="1"/>
  <c r="H17" i="3"/>
  <c r="H14" i="18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C8" i="2"/>
  <c r="H5" i="3"/>
  <c r="C5" i="2"/>
  <c r="C6" i="19"/>
  <c r="C7" i="19" s="1"/>
  <c r="C8" i="19"/>
  <c r="C6" i="16"/>
  <c r="C5" i="16"/>
  <c r="C7" i="16"/>
  <c r="C12" i="17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C10" i="16" l="1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>
  <authors>
    <author>S.E. Tanzer</author>
  </authors>
  <commentList>
    <comment ref="H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K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<sst xmlns="http://schemas.openxmlformats.org/spreadsheetml/2006/main" count="716" uniqueCount="214">
  <si>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</si>
  <si>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</si>
  <si>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</si>
  <si>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</si>
  <si>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</si>
  <si>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</si>
  <si>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</si>
  <si>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</si>
  <si>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</si>
  <si>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</si>
  <si>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</si>
  <si>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</si>
  <si>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</si>
  <si>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</si>
  <si>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</si>
  <si>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</si>
  <si>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</si>
  <si>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</si>
  <si>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</si>
  <si>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</si>
  <si>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</si>
  <si>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</si>
  <si>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</si>
  <si>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</si>
  <si>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</si>
  <si>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</si>
  <si>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</si>
  <si>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</si>
  <si>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</si>
  <si>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</si>
  <si>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</si>
  <si>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</si>
  <si>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</si>
  <si>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</si>
  <si>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</si>
  <si>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</si>
  <si>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</si>
  <si>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</si>
  <si>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</si>
  <si>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</si>
  <si>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</si>
  <si>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</si>
  <si>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</si>
  <si>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</si>
  <si>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</si>
  <si>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</si>
  <si>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</si>
  <si>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</si>
  <si>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</si>
  <si>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</si>
  <si>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</si>
  <si>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</si>
  <si>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</si>
  <si>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</si>
  <si>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</si>
  <si>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</si>
  <si>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</si>
  <si>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</si>
  <si>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</si>
  <si>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</si>
  <si>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</si>
  <si>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</si>
  <si>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</si>
  <si>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</si>
  <si>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</si>
  <si>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</si>
  <si>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</si>
  <si>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</si>
  <si>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</si>
  <si>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</si>
  <si>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</si>
  <si>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</si>
  <si>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</si>
  <si>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</si>
  <si>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</si>
  <si>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</si>
  <si>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</si>
  <si>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</si>
  <si>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</si>
  <si>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</si>
  <si>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</si>
  <si>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</si>
  <si>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</si>
  <si>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</si>
  <si>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</si>
  <si>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</si>
  <si>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</si>
  <si>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</si>
  <si>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</si>
  <si>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</si>
  <si>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</si>
  <si>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</si>
  <si>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</si>
  <si>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</si>
  <si>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</si>
  <si>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</si>
  <si>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</si>
  <si>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</si>
  <si>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</si>
  <si>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</si>
  <si>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</si>
  <si>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</si>
  <si>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</si>
  <si>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</si>
  <si>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</si>
  <si>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</si>
  <si>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</si>
  <si>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</si>
  <si>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</si>
  <si>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</si>
  <si>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</si>
  <si>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</si>
  <si>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</si>
  <si>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</si>
  <si>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</si>
  <si>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</si>
  <si>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</si>
  <si>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</si>
  <si>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</si>
  <si>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</si>
  <si>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</si>
  <si>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</si>
  <si>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</si>
  <si>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</si>
  <si>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</si>
  <si>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</si>
  <si>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</si>
  <si>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</si>
  <si>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</si>
  <si>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</si>
  <si>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</si>
  <si>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</si>
  <si>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</si>
  <si>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</si>
  <si>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</si>
  <si>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</si>
  <si>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</si>
  <si>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</si>
  <si>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</si>
  <si>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</si>
  <si>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</si>
  <si>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</si>
  <si>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</si>
  <si>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</si>
  <si>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</si>
  <si>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</si>
  <si>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</si>
  <si>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</si>
  <si>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</si>
  <si>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</si>
  <si>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</si>
  <si>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</si>
  <si>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</si>
  <si>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</si>
  <si>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</si>
  <si>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</si>
  <si>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</si>
  <si>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</si>
  <si>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</si>
  <si>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</si>
  <si>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</si>
  <si>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</si>
  <si>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</si>
  <si>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</si>
  <si>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</si>
  <si>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</si>
  <si>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</si>
  <si>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</si>
  <si>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</si>
  <si>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</si>
  <si>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</si>
  <si>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</si>
  <si>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</si>
  <si>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</si>
  <si>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</si>
  <si>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</si>
  <si>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</si>
  <si>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</si>
  <si>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</si>
  <si>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</si>
  <si>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</si>
  <si>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</si>
  <si>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</si>
  <si>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</si>
  <si>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</si>
  <si>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</si>
  <si>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</si>
  <si>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</si>
  <si>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</si>
  <si>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</si>
  <si>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</si>
  <si>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</si>
  <si>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</si>
  <si>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</si>
  <si>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</si>
  <si>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</si>
  <si>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</si>
  <si>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</si>
  <si>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</si>
  <si>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</si>
  <si>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</si>
  <si>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</si>
  <si>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</si>
  <si>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</si>
  <si>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</si>
  <si>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</si>
  <si>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</si>
  <si>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</si>
  <si>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</si>
  <si>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</si>
  <si>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</si>
  <si>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</si>
  <si>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</si>
  <si>
    <t>from 2013 - TGR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</si>
</sst>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5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5.75" thickBot="1" x14ac:dyDescent="0.3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3" t="s">
        <v>120</v>
      </c>
      <c r="B11" s="57">
        <v>0</v>
      </c>
      <c r="C11" s="57">
        <v>0</v>
      </c>
      <c r="D11" s="42" t="s">
        <v>94</v>
      </c>
      <c r="E11" s="21">
        <v>0</v>
      </c>
      <c r="F11" s="21" t="s">
        <v>113</v>
      </c>
    </row>
    <row r="12" spans="1:7" x14ac:dyDescent="0.25">
      <c r="A12" s="53" t="s">
        <v>153</v>
      </c>
      <c r="B12" s="22">
        <f>B11</f>
        <v>0</v>
      </c>
      <c r="C12" s="22">
        <f>C11</f>
        <v>0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3" t="s">
        <v>156</v>
      </c>
      <c r="B13" s="29">
        <f t="shared" ref="B13" si="1">B12</f>
        <v>0</v>
      </c>
      <c r="C13" s="29">
        <f t="shared" ref="C13" si="2">C12</f>
        <v>0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selection activeCell="D24" sqref="D24"/>
    </sheetView>
  </sheetViews>
  <sheetFormatPr defaultColWidth="8.85546875" defaultRowHeight="15" x14ac:dyDescent="0.25"/>
  <cols>
    <col min="1" max="1" width="24.85546875" customWidth="1"/>
    <col min="2" max="2" width="19.28515625" customWidth="1"/>
    <col min="3" max="5" width="11.7109375" customWidth="1"/>
    <col min="6" max="6" width="14.85546875" customWidth="1"/>
    <col min="7" max="7" width="27.42578125" bestFit="1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5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5">
      <c r="A3" s="3" t="s">
        <v>2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5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5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5.75" thickBot="1" x14ac:dyDescent="0.3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5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5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5.75" thickBot="1" x14ac:dyDescent="0.3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5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5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5.75" thickBot="1" x14ac:dyDescent="0.3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2" sqref="F22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6" x14ac:dyDescent="0.25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  <c r="F1" t="s">
        <v>208</v>
      </c>
    </row>
    <row r="2" spans="1:6" x14ac:dyDescent="0.25">
      <c r="A2" s="55" t="s">
        <v>1</v>
      </c>
      <c r="C2" s="54" t="s">
        <v>70</v>
      </c>
      <c r="E2" t="s">
        <v>164</v>
      </c>
    </row>
    <row r="3" spans="1:6" x14ac:dyDescent="0.25">
      <c r="A3" s="55" t="s">
        <v>2</v>
      </c>
    </row>
    <row r="4" spans="1:6" s="30" customFormat="1" ht="15.75" thickBot="1" x14ac:dyDescent="0.3">
      <c r="A4" s="30" t="s">
        <v>3</v>
      </c>
      <c r="B4" s="45"/>
      <c r="C4" s="45"/>
      <c r="D4" s="45"/>
    </row>
    <row r="5" spans="1:6" x14ac:dyDescent="0.25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  <c r="F5" t="s">
        <v>209</v>
      </c>
    </row>
    <row r="6" spans="1:6" x14ac:dyDescent="0.25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5.75" thickBot="1" x14ac:dyDescent="0.3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x14ac:dyDescent="0.25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  <c r="F8" t="s">
        <v>209</v>
      </c>
    </row>
    <row r="9" spans="1:6" x14ac:dyDescent="0.25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5.75" thickBot="1" x14ac:dyDescent="0.3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x14ac:dyDescent="0.25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  <c r="F11" t="s">
        <v>209</v>
      </c>
    </row>
    <row r="12" spans="1:6" x14ac:dyDescent="0.25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5.75" thickBot="1" x14ac:dyDescent="0.3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5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  <c r="F14" t="s">
        <v>209</v>
      </c>
    </row>
    <row r="15" spans="1:6" x14ac:dyDescent="0.25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5.75" thickBot="1" x14ac:dyDescent="0.3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5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  <c r="F17" t="s">
        <v>209</v>
      </c>
    </row>
    <row r="18" spans="1:6" x14ac:dyDescent="0.25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5.75" thickBot="1" x14ac:dyDescent="0.3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" workbookViewId="0">
      <selection activeCell="G38" sqref="G38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5">
      <c r="A2" s="55" t="s">
        <v>1</v>
      </c>
      <c r="C2" s="54" t="s">
        <v>70</v>
      </c>
    </row>
    <row r="3" spans="1:4" x14ac:dyDescent="0.25">
      <c r="A3" s="55" t="s">
        <v>2</v>
      </c>
    </row>
    <row r="4" spans="1:4" x14ac:dyDescent="0.25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5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5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5.75" thickBot="1" x14ac:dyDescent="0.3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x14ac:dyDescent="0.25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x14ac:dyDescent="0.25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5.75" thickBot="1" x14ac:dyDescent="0.3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x14ac:dyDescent="0.25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x14ac:dyDescent="0.25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5.75" thickBot="1" x14ac:dyDescent="0.3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x14ac:dyDescent="0.25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x14ac:dyDescent="0.25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5.75" thickBot="1" x14ac:dyDescent="0.3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5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5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5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5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5.75" thickBot="1" x14ac:dyDescent="0.3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5">
      <c r="C23" s="20"/>
      <c r="D23" s="20"/>
    </row>
    <row r="24" spans="1:4" s="42" customFormat="1" x14ac:dyDescent="0.25">
      <c r="A24" s="21"/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42" customFormat="1" x14ac:dyDescent="0.25">
      <c r="A28" s="21"/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1" spans="1:4" s="21" customFormat="1" x14ac:dyDescent="0.25">
      <c r="B31" s="20"/>
      <c r="C31" s="20"/>
      <c r="D31" s="20"/>
    </row>
    <row r="32" spans="1:4" s="21" customFormat="1" x14ac:dyDescent="0.25">
      <c r="B32" s="20"/>
      <c r="C32" s="20"/>
      <c r="D32" s="20"/>
    </row>
    <row r="36" spans="1:4" s="42" customFormat="1" x14ac:dyDescent="0.25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G13" sqref="G13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7109375" style="20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5" t="s">
        <v>1</v>
      </c>
      <c r="B2" s="54" t="s">
        <v>63</v>
      </c>
      <c r="C2" s="54" t="s">
        <v>76</v>
      </c>
      <c r="G2" s="99"/>
    </row>
    <row r="3" spans="1:10" x14ac:dyDescent="0.25">
      <c r="A3" s="55" t="s">
        <v>2</v>
      </c>
    </row>
    <row r="4" spans="1:10" x14ac:dyDescent="0.25">
      <c r="A4" s="21" t="s">
        <v>3</v>
      </c>
      <c r="B4" s="20">
        <f>B8</f>
        <v>0.56599999999999995</v>
      </c>
      <c r="C4" s="10">
        <f>C8</f>
        <v>0</v>
      </c>
      <c r="D4" s="54" t="s">
        <v>95</v>
      </c>
    </row>
    <row r="5" spans="1:10" x14ac:dyDescent="0.25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5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5.75" thickBot="1" x14ac:dyDescent="0.3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x14ac:dyDescent="0.25">
      <c r="A8" s="33" t="s">
        <v>150</v>
      </c>
      <c r="B8" s="82">
        <v>0.56599999999999995</v>
      </c>
      <c r="C8" s="141">
        <v>0</v>
      </c>
      <c r="D8" s="82" t="s">
        <v>95</v>
      </c>
    </row>
    <row r="9" spans="1:10" s="21" customFormat="1" x14ac:dyDescent="0.25">
      <c r="A9" s="25" t="s">
        <v>151</v>
      </c>
      <c r="B9" s="82">
        <v>0.56599999999999995</v>
      </c>
      <c r="C9" s="142">
        <f t="shared" ref="C9" si="0">C$8</f>
        <v>0</v>
      </c>
      <c r="D9" s="21" t="str">
        <f>D8</f>
        <v>natural gas - IPCC</v>
      </c>
    </row>
    <row r="10" spans="1:10" s="30" customFormat="1" ht="15.75" thickBot="1" x14ac:dyDescent="0.3">
      <c r="A10" s="31" t="s">
        <v>154</v>
      </c>
      <c r="B10" s="83">
        <v>0.56599999999999995</v>
      </c>
      <c r="C10" s="143">
        <f t="shared" ref="C10:D10" si="1">C$8</f>
        <v>0</v>
      </c>
      <c r="D10" s="45" t="str">
        <f t="shared" si="1"/>
        <v>natural gas - IPCC</v>
      </c>
    </row>
    <row r="11" spans="1:10" s="21" customFormat="1" x14ac:dyDescent="0.25">
      <c r="A11" s="33" t="s">
        <v>119</v>
      </c>
      <c r="B11" s="82">
        <v>0.56599999999999995</v>
      </c>
      <c r="C11" s="141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x14ac:dyDescent="0.25">
      <c r="A12" s="60" t="s">
        <v>152</v>
      </c>
      <c r="B12" s="20">
        <f>B11</f>
        <v>0.56599999999999995</v>
      </c>
      <c r="C12" s="142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5.75" thickBot="1" x14ac:dyDescent="0.3">
      <c r="A13" s="63" t="s">
        <v>155</v>
      </c>
      <c r="B13" s="45">
        <f>B11</f>
        <v>0.56599999999999995</v>
      </c>
      <c r="C13" s="143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x14ac:dyDescent="0.25">
      <c r="A14" s="62" t="s">
        <v>120</v>
      </c>
      <c r="B14" s="82">
        <v>0.56599999999999995</v>
      </c>
      <c r="C14" s="141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x14ac:dyDescent="0.25">
      <c r="A15" s="53" t="s">
        <v>153</v>
      </c>
      <c r="B15" s="20">
        <f>B14</f>
        <v>0.56599999999999995</v>
      </c>
      <c r="C15" s="142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5.75" thickBot="1" x14ac:dyDescent="0.3">
      <c r="A16" s="63" t="s">
        <v>156</v>
      </c>
      <c r="B16" s="45">
        <f>B14</f>
        <v>0.56599999999999995</v>
      </c>
      <c r="C16" s="143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5">
      <c r="A17" s="21" t="s">
        <v>141</v>
      </c>
      <c r="B17" s="82">
        <v>0.56599999999999995</v>
      </c>
      <c r="C17" s="141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142</v>
      </c>
      <c r="B18" s="20">
        <f>B17</f>
        <v>0.56599999999999995</v>
      </c>
      <c r="C18" s="142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143</v>
      </c>
      <c r="B19" s="45">
        <f>B17</f>
        <v>0.56599999999999995</v>
      </c>
      <c r="C19" s="143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5">
      <c r="A20" s="21" t="s">
        <v>144</v>
      </c>
      <c r="B20" s="82">
        <v>0.56599999999999995</v>
      </c>
      <c r="C20" s="141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5">
      <c r="A21" s="21" t="s">
        <v>145</v>
      </c>
      <c r="B21" s="20">
        <f>B20</f>
        <v>0.56599999999999995</v>
      </c>
      <c r="C21" s="142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5.75" thickBot="1" x14ac:dyDescent="0.3">
      <c r="A22" s="30" t="s">
        <v>146</v>
      </c>
      <c r="B22" s="45">
        <f>B20</f>
        <v>0.56599999999999995</v>
      </c>
      <c r="C22" s="143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5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5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5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5"/>
    <row r="36" spans="1:10" s="82" customFormat="1" x14ac:dyDescent="0.25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5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5"/>
    <row r="44" spans="1:10" s="82" customFormat="1" x14ac:dyDescent="0.25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4" sqref="F14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28515625" style="20" customWidth="1"/>
    <col min="5" max="7" width="15.85546875" style="20" customWidth="1"/>
    <col min="8" max="8" width="15.85546875" style="54" customWidth="1"/>
    <col min="9" max="9" width="19" style="20" bestFit="1" customWidth="1"/>
    <col min="10" max="10" width="17.85546875" style="20" bestFit="1" customWidth="1"/>
    <col min="11" max="16384" width="8.85546875" style="21"/>
  </cols>
  <sheetData>
    <row r="1" spans="1:10" x14ac:dyDescent="0.25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5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5">
      <c r="A3" s="55" t="s">
        <v>2</v>
      </c>
    </row>
    <row r="4" spans="1:10" s="30" customFormat="1" ht="15.75" thickBot="1" x14ac:dyDescent="0.3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5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42">
        <v>0</v>
      </c>
      <c r="F5" s="27" t="s">
        <v>113</v>
      </c>
      <c r="H5" s="90">
        <f>(25.3/4.6668)*Ref!B$18</f>
        <v>1.9516585240421703E-2</v>
      </c>
    </row>
    <row r="6" spans="1:10" x14ac:dyDescent="0.25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51">
        <v>1</v>
      </c>
      <c r="F6" s="27" t="s">
        <v>113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3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21" t="str">
        <f>D6</f>
        <v>natural gas - IPCC</v>
      </c>
      <c r="E7" s="51">
        <v>1</v>
      </c>
      <c r="F7" s="27" t="s">
        <v>113</v>
      </c>
      <c r="H7" s="78">
        <f>H5</f>
        <v>1.9516585240421703E-2</v>
      </c>
    </row>
    <row r="8" spans="1:10" ht="15" customHeight="1" x14ac:dyDescent="0.25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42">
        <v>0</v>
      </c>
      <c r="F8" s="27" t="s">
        <v>113</v>
      </c>
      <c r="G8" s="42"/>
      <c r="H8" s="90">
        <f>(25.3/4.6668)*Ref!B$18</f>
        <v>1.9516585240421703E-2</v>
      </c>
    </row>
    <row r="9" spans="1:10" s="42" customFormat="1" x14ac:dyDescent="0.25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51">
        <v>1</v>
      </c>
      <c r="F9" s="27" t="s">
        <v>113</v>
      </c>
      <c r="G9" s="21"/>
      <c r="H9" s="90">
        <f>H8</f>
        <v>1.9516585240421703E-2</v>
      </c>
      <c r="I9" s="20"/>
      <c r="J9" s="20"/>
    </row>
    <row r="10" spans="1:10" s="30" customFormat="1" ht="15.75" thickBot="1" x14ac:dyDescent="0.3">
      <c r="A10" s="63" t="s">
        <v>155</v>
      </c>
      <c r="B10" s="45">
        <f>B8</f>
        <v>0.9</v>
      </c>
      <c r="C10" s="46">
        <f>C8</f>
        <v>0.69699077294014</v>
      </c>
      <c r="D10" s="21" t="str">
        <f>D9</f>
        <v>natural gas - IPCC</v>
      </c>
      <c r="E10" s="51">
        <v>1</v>
      </c>
      <c r="F10" s="27" t="s">
        <v>113</v>
      </c>
      <c r="G10" s="38"/>
      <c r="H10" s="78">
        <f>H8</f>
        <v>1.9516585240421703E-2</v>
      </c>
      <c r="I10" s="45"/>
      <c r="J10" s="45"/>
    </row>
    <row r="11" spans="1:10" x14ac:dyDescent="0.25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27" t="s">
        <v>113</v>
      </c>
      <c r="G11" s="42"/>
      <c r="H11" s="90">
        <f>(25.3/4.6668)*Ref!B$18</f>
        <v>1.9516585240421703E-2</v>
      </c>
    </row>
    <row r="12" spans="1:10" ht="16.5" customHeight="1" x14ac:dyDescent="0.25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27" t="s">
        <v>113</v>
      </c>
      <c r="G12" s="27"/>
      <c r="H12" s="90">
        <f>H11</f>
        <v>1.9516585240421703E-2</v>
      </c>
    </row>
    <row r="13" spans="1:10" s="70" customFormat="1" ht="15.75" thickBot="1" x14ac:dyDescent="0.3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27" t="s">
        <v>113</v>
      </c>
      <c r="G13" s="38"/>
      <c r="H13" s="78">
        <f>H11</f>
        <v>1.9516585240421703E-2</v>
      </c>
      <c r="I13" s="45"/>
      <c r="J13" s="45"/>
    </row>
    <row r="14" spans="1:10" x14ac:dyDescent="0.25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18" t="s">
        <v>169</v>
      </c>
      <c r="G14" s="42"/>
      <c r="H14" s="90">
        <f>(25.3/4.6668)*Ref!B$18</f>
        <v>1.9516585240421703E-2</v>
      </c>
      <c r="I14" s="21"/>
      <c r="J14" s="21"/>
    </row>
    <row r="15" spans="1:10" x14ac:dyDescent="0.25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27" t="s">
        <v>169</v>
      </c>
      <c r="G15" s="21"/>
      <c r="H15" s="90">
        <f>H14</f>
        <v>1.9516585240421703E-2</v>
      </c>
    </row>
    <row r="16" spans="1:10" s="30" customFormat="1" ht="15.75" thickBot="1" x14ac:dyDescent="0.3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27" t="s">
        <v>169</v>
      </c>
      <c r="G16" s="38"/>
      <c r="H16" s="78">
        <f>H14</f>
        <v>1.9516585240421703E-2</v>
      </c>
      <c r="I16" s="45"/>
      <c r="J16" s="45"/>
    </row>
    <row r="17" spans="1:10" s="42" customFormat="1" x14ac:dyDescent="0.25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27" t="s">
        <v>169</v>
      </c>
      <c r="H17" s="90">
        <f>(25.3/4.6668)*Ref!B$18</f>
        <v>1.9516585240421703E-2</v>
      </c>
      <c r="I17" s="20"/>
      <c r="J17" s="20"/>
    </row>
    <row r="18" spans="1:10" x14ac:dyDescent="0.25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27" t="s">
        <v>169</v>
      </c>
      <c r="G18" s="21"/>
      <c r="H18" s="90">
        <f>H17</f>
        <v>1.9516585240421703E-2</v>
      </c>
    </row>
    <row r="19" spans="1:10" s="30" customFormat="1" ht="15.75" thickBot="1" x14ac:dyDescent="0.3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27" t="s">
        <v>169</v>
      </c>
      <c r="G19" s="38"/>
      <c r="H19" s="78">
        <f>H17</f>
        <v>1.9516585240421703E-2</v>
      </c>
      <c r="I19" s="45"/>
      <c r="J19" s="45"/>
    </row>
    <row r="21" spans="1:10" s="42" customFormat="1" x14ac:dyDescent="0.25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5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107">
        <v>1</v>
      </c>
      <c r="C8" s="107">
        <v>0.9</v>
      </c>
      <c r="D8" s="47">
        <v>0.62</v>
      </c>
      <c r="E8" s="107">
        <v>0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0.62</v>
      </c>
      <c r="E9" s="41">
        <f t="shared" si="2"/>
        <v>0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0.62</v>
      </c>
      <c r="E10" s="40">
        <f t="shared" si="3"/>
        <v>0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185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4">
        <f>F11</f>
        <v>0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 t="s">
        <v>213</v>
      </c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187</v>
      </c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/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4">
        <f>F11</f>
        <v>1E-3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/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2" zoomScaleNormal="100" workbookViewId="0">
      <selection activeCell="B7" sqref="B7"/>
    </sheetView>
  </sheetViews>
  <sheetFormatPr defaultColWidth="11.42578125" defaultRowHeight="15" x14ac:dyDescent="0.25"/>
  <sheetData>
    <row r="1" spans="1:3" x14ac:dyDescent="0.25">
      <c r="A1" s="101" t="s">
        <v>77</v>
      </c>
      <c r="B1" s="101" t="s">
        <v>211</v>
      </c>
      <c r="C1" s="102" t="s">
        <v>9</v>
      </c>
    </row>
    <row r="2" spans="1:3" x14ac:dyDescent="0.25">
      <c r="A2" s="103" t="s">
        <v>72</v>
      </c>
      <c r="B2" s="104" t="s">
        <v>212</v>
      </c>
      <c r="C2" s="105" t="s">
        <v>84</v>
      </c>
    </row>
    <row r="3" spans="1:3" x14ac:dyDescent="0.25">
      <c r="A3" s="103" t="s">
        <v>2</v>
      </c>
      <c r="B3" s="104" t="s">
        <v>86</v>
      </c>
      <c r="C3" s="106"/>
    </row>
    <row r="4" spans="1:3" ht="15.75" thickBot="1" x14ac:dyDescent="0.3">
      <c r="A4" s="109" t="s">
        <v>3</v>
      </c>
      <c r="B4" s="47">
        <v>0</v>
      </c>
      <c r="C4" s="110">
        <v>0.32</v>
      </c>
    </row>
    <row r="5" spans="1:3" x14ac:dyDescent="0.25">
      <c r="A5" s="33" t="s">
        <v>150</v>
      </c>
      <c r="B5" s="47">
        <v>0</v>
      </c>
      <c r="C5" s="47">
        <f>90*Ref!$B$18</f>
        <v>0.32400000000000001</v>
      </c>
    </row>
    <row r="6" spans="1:3" x14ac:dyDescent="0.25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5.75" thickBot="1" x14ac:dyDescent="0.3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x14ac:dyDescent="0.25">
      <c r="A8" s="80" t="s">
        <v>119</v>
      </c>
      <c r="B8" s="47">
        <v>0</v>
      </c>
      <c r="C8" s="47">
        <f>90*Ref!$B$18</f>
        <v>0.32400000000000001</v>
      </c>
    </row>
    <row r="9" spans="1:3" x14ac:dyDescent="0.25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5.75" thickBot="1" x14ac:dyDescent="0.3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x14ac:dyDescent="0.25">
      <c r="A11" s="62" t="s">
        <v>120</v>
      </c>
      <c r="B11" s="47">
        <v>0</v>
      </c>
      <c r="C11" s="47">
        <f>90*Ref!$B$18</f>
        <v>0.32400000000000001</v>
      </c>
    </row>
    <row r="12" spans="1:3" x14ac:dyDescent="0.25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5.75" thickBot="1" x14ac:dyDescent="0.3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5">
      <c r="A14" s="21" t="s">
        <v>141</v>
      </c>
      <c r="B14" s="47">
        <v>0</v>
      </c>
      <c r="C14" s="47">
        <f>90*Ref!$B$18</f>
        <v>0.32400000000000001</v>
      </c>
    </row>
    <row r="15" spans="1:3" x14ac:dyDescent="0.25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5.75" thickBot="1" x14ac:dyDescent="0.3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5">
      <c r="A17" s="21" t="s">
        <v>144</v>
      </c>
      <c r="B17" s="47">
        <v>0</v>
      </c>
      <c r="C17" s="47">
        <f>90*Ref!$B$18</f>
        <v>0.32400000000000001</v>
      </c>
    </row>
    <row r="18" spans="1:3" x14ac:dyDescent="0.25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5.75" thickBot="1" x14ac:dyDescent="0.3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32" sqref="I32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5" x14ac:dyDescent="0.25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5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5">
      <c r="A3" s="103" t="s">
        <v>2</v>
      </c>
    </row>
    <row r="4" spans="1:5" s="30" customFormat="1" ht="15.75" thickBot="1" x14ac:dyDescent="0.3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x14ac:dyDescent="0.25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x14ac:dyDescent="0.25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5.75" thickBot="1" x14ac:dyDescent="0.3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x14ac:dyDescent="0.25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x14ac:dyDescent="0.25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5.75" thickBot="1" x14ac:dyDescent="0.3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x14ac:dyDescent="0.25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x14ac:dyDescent="0.25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5.75" thickBot="1" x14ac:dyDescent="0.3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5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5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5.75" thickBot="1" x14ac:dyDescent="0.3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5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5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5.75" thickBot="1" x14ac:dyDescent="0.3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5">
      <c r="A23" s="21"/>
      <c r="B23" s="21"/>
      <c r="C23" s="21"/>
    </row>
    <row r="27" spans="1:5" s="42" customFormat="1" x14ac:dyDescent="0.25">
      <c r="A27" s="21"/>
      <c r="B27" s="21"/>
      <c r="C27" s="21"/>
    </row>
    <row r="31" spans="1:5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0"/>
      <c r="B16" s="16" t="s">
        <v>41</v>
      </c>
      <c r="C16" s="16"/>
    </row>
    <row r="17" spans="1:3" x14ac:dyDescent="0.25">
      <c r="A17" s="20" t="s">
        <v>42</v>
      </c>
      <c r="B17" s="23">
        <v>3.6</v>
      </c>
      <c r="C17" s="10"/>
    </row>
    <row r="18" spans="1:3" x14ac:dyDescent="0.25">
      <c r="A18" s="20" t="s">
        <v>43</v>
      </c>
      <c r="B18" s="48">
        <f>B17/1000</f>
        <v>3.5999999999999999E-3</v>
      </c>
      <c r="C18" s="10"/>
    </row>
    <row r="19" spans="1:3" x14ac:dyDescent="0.25">
      <c r="A19" s="20" t="s">
        <v>44</v>
      </c>
      <c r="B19" s="10">
        <f>1/0.022414</f>
        <v>44.614972784866602</v>
      </c>
      <c r="C19" s="10"/>
    </row>
    <row r="20" spans="1:3" x14ac:dyDescent="0.25">
      <c r="A20" s="19" t="s">
        <v>71</v>
      </c>
      <c r="B20" s="21">
        <f>1.163</f>
        <v>1.163</v>
      </c>
    </row>
    <row r="21" spans="1:3" x14ac:dyDescent="0.25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36" sqref="E36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1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5">
      <c r="A2" s="55" t="s">
        <v>1</v>
      </c>
      <c r="B2" s="21" t="s">
        <v>61</v>
      </c>
      <c r="C2" s="21" t="s">
        <v>62</v>
      </c>
    </row>
    <row r="3" spans="1:6" x14ac:dyDescent="0.25">
      <c r="A3" s="55" t="s">
        <v>2</v>
      </c>
    </row>
    <row r="4" spans="1:6" s="30" customFormat="1" ht="15.75" thickBot="1" x14ac:dyDescent="0.3">
      <c r="A4" s="71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x14ac:dyDescent="0.25">
      <c r="A6" s="25" t="s">
        <v>151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x14ac:dyDescent="0.25">
      <c r="A9" s="53" t="s">
        <v>152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3" t="s">
        <v>120</v>
      </c>
      <c r="B11" s="57">
        <v>0</v>
      </c>
      <c r="C11" s="57">
        <v>0</v>
      </c>
    </row>
    <row r="12" spans="1:6" x14ac:dyDescent="0.25">
      <c r="A12" s="53" t="s">
        <v>153</v>
      </c>
      <c r="B12" s="21">
        <f>B11</f>
        <v>0</v>
      </c>
      <c r="C12" s="21">
        <f>C11</f>
        <v>0</v>
      </c>
    </row>
    <row r="13" spans="1:6" s="30" customFormat="1" ht="15.75" thickBot="1" x14ac:dyDescent="0.3">
      <c r="A13" s="63" t="s">
        <v>156</v>
      </c>
      <c r="B13" s="30">
        <f>B11</f>
        <v>0</v>
      </c>
      <c r="C13" s="30">
        <f>C11</f>
        <v>0</v>
      </c>
      <c r="D13" s="37"/>
      <c r="E13" s="37"/>
    </row>
    <row r="14" spans="1:6" x14ac:dyDescent="0.25">
      <c r="A14" t="s">
        <v>141</v>
      </c>
      <c r="B14" s="57">
        <v>0.05</v>
      </c>
      <c r="C14" s="57">
        <f>30*Ref!$B$18</f>
        <v>0.108</v>
      </c>
    </row>
    <row r="15" spans="1:6" x14ac:dyDescent="0.25">
      <c r="A15" t="s">
        <v>142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144</v>
      </c>
      <c r="B17" s="57">
        <v>0.05</v>
      </c>
      <c r="C17" s="57">
        <f>30*Ref!$B$18</f>
        <v>0.108</v>
      </c>
    </row>
    <row r="18" spans="1:5" x14ac:dyDescent="0.25">
      <c r="A18" t="s">
        <v>145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ColWidth="8.85546875" defaultRowHeight="15" x14ac:dyDescent="0.25"/>
  <cols>
    <col min="1" max="1" width="20.140625" style="21" customWidth="1"/>
    <col min="2" max="2" width="10.140625" style="81" customWidth="1"/>
    <col min="3" max="3" width="12.42578125" style="21" bestFit="1" customWidth="1"/>
    <col min="4" max="4" width="18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5" t="s">
        <v>1</v>
      </c>
      <c r="B2" s="85" t="s">
        <v>158</v>
      </c>
      <c r="H2" s="21" t="s">
        <v>109</v>
      </c>
    </row>
    <row r="3" spans="1:9" x14ac:dyDescent="0.25">
      <c r="A3" s="55" t="s">
        <v>2</v>
      </c>
      <c r="B3" s="85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0</v>
      </c>
      <c r="H8" s="42">
        <f>75*Ref!$B$18</f>
        <v>0.27</v>
      </c>
      <c r="I8" s="42"/>
    </row>
    <row r="9" spans="1:9" s="42" customFormat="1" x14ac:dyDescent="0.25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0</v>
      </c>
      <c r="H9" s="21">
        <f>H8</f>
        <v>0.27</v>
      </c>
      <c r="I9" s="21"/>
    </row>
    <row r="10" spans="1:9" s="30" customFormat="1" ht="15.75" thickBot="1" x14ac:dyDescent="0.3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0</v>
      </c>
      <c r="H10" s="30">
        <f>H8</f>
        <v>0.27</v>
      </c>
    </row>
    <row r="11" spans="1:9" x14ac:dyDescent="0.25">
      <c r="A11" s="53" t="s">
        <v>120</v>
      </c>
      <c r="B11" s="89">
        <v>0.72</v>
      </c>
      <c r="C11" s="57">
        <v>2.6100000000000002E-2</v>
      </c>
      <c r="D11" s="42" t="s">
        <v>118</v>
      </c>
      <c r="E11" s="42">
        <v>0</v>
      </c>
      <c r="F11" s="42" t="s">
        <v>113</v>
      </c>
      <c r="G11" s="57">
        <v>0</v>
      </c>
      <c r="H11" s="42">
        <v>0.25</v>
      </c>
    </row>
    <row r="12" spans="1:9" x14ac:dyDescent="0.25">
      <c r="A12" s="53" t="s">
        <v>153</v>
      </c>
      <c r="B12" s="89"/>
      <c r="C12" s="28">
        <f>C11</f>
        <v>2.6100000000000002E-2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0</v>
      </c>
      <c r="H12" s="43">
        <f>H11</f>
        <v>0.25</v>
      </c>
    </row>
    <row r="13" spans="1:9" s="70" customFormat="1" ht="15.75" thickBot="1" x14ac:dyDescent="0.3">
      <c r="A13" s="63" t="s">
        <v>156</v>
      </c>
      <c r="B13" s="88"/>
      <c r="C13" s="39">
        <f>C11</f>
        <v>2.6100000000000002E-2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0</v>
      </c>
      <c r="H13" s="44">
        <f>H11</f>
        <v>0.25</v>
      </c>
      <c r="I13" s="30"/>
    </row>
    <row r="14" spans="1:9" x14ac:dyDescent="0.25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5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5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5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x14ac:dyDescent="0.25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5.75" thickBot="1" x14ac:dyDescent="0.3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x14ac:dyDescent="0.25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x14ac:dyDescent="0.25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5.75" thickBot="1" x14ac:dyDescent="0.3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x14ac:dyDescent="0.25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v>0</v>
      </c>
      <c r="G11" s="57">
        <v>0</v>
      </c>
      <c r="H11" s="42"/>
    </row>
    <row r="12" spans="1:8" x14ac:dyDescent="0.25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0</v>
      </c>
      <c r="G12" s="22">
        <f>G11</f>
        <v>0</v>
      </c>
    </row>
    <row r="13" spans="1:8" x14ac:dyDescent="0.25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0</v>
      </c>
      <c r="G13" s="22">
        <f>G11</f>
        <v>0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4" sqref="D24"/>
    </sheetView>
  </sheetViews>
  <sheetFormatPr defaultColWidth="11.42578125" defaultRowHeight="15" x14ac:dyDescent="0.25"/>
  <cols>
    <col min="1" max="1" width="27" style="21" customWidth="1"/>
    <col min="2" max="4" width="11.42578125" style="21"/>
    <col min="5" max="6" width="0" style="129" hidden="1" customWidth="1"/>
    <col min="7" max="7" width="11.42578125" style="21"/>
    <col min="8" max="8" width="11.42578125" style="27"/>
    <col min="9" max="9" width="9.85546875" style="21" customWidth="1"/>
    <col min="10" max="13" width="11.42578125" style="21"/>
    <col min="14" max="14" width="20.7109375" style="21" customWidth="1"/>
    <col min="15" max="15" width="12.42578125" style="21" customWidth="1"/>
    <col min="16" max="16" width="11.42578125" style="21"/>
    <col min="17" max="17" width="12.42578125" style="81" hidden="1" customWidth="1"/>
    <col min="18" max="18" width="0" style="81" hidden="1" customWidth="1"/>
    <col min="19" max="19" width="11.42578125" style="55"/>
    <col min="20" max="16384" width="11.42578125" style="21"/>
  </cols>
  <sheetData>
    <row r="1" spans="1:20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5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5">
      <c r="A3" s="55" t="s">
        <v>2</v>
      </c>
      <c r="B3" s="55"/>
      <c r="C3" s="55"/>
      <c r="D3" s="55"/>
      <c r="E3" s="125"/>
      <c r="F3" s="125"/>
    </row>
    <row r="4" spans="1:20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x14ac:dyDescent="0.25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x14ac:dyDescent="0.25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5.75" thickBot="1" x14ac:dyDescent="0.3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x14ac:dyDescent="0.25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x14ac:dyDescent="0.25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5.75" thickBot="1" x14ac:dyDescent="0.3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x14ac:dyDescent="0.25">
      <c r="A11" s="62" t="s">
        <v>120</v>
      </c>
      <c r="B11" s="42">
        <v>0</v>
      </c>
      <c r="C11" s="42">
        <v>1.7</v>
      </c>
      <c r="D11" s="57">
        <f>(1.1+18*(56/100)+9*(0.477/0.44)*(56/100))/145</f>
        <v>0.11478495297805644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3400/24/145</f>
        <v>0.97701149425287348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15.738</v>
      </c>
      <c r="T11" s="42"/>
    </row>
    <row r="12" spans="1:20" s="26" customFormat="1" x14ac:dyDescent="0.25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0.11478495297805644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0.97701149425287348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15.738</v>
      </c>
    </row>
    <row r="13" spans="1:20" s="42" customFormat="1" x14ac:dyDescent="0.25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0.11478495297805644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0.97701149425287348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15.738</v>
      </c>
      <c r="T13" s="21"/>
    </row>
    <row r="14" spans="1:20" x14ac:dyDescent="0.25">
      <c r="H14" s="21"/>
      <c r="S14" s="118"/>
    </row>
    <row r="17" spans="1:20" s="42" customFormat="1" x14ac:dyDescent="0.25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5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5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5">
      <c r="E29" s="124"/>
      <c r="F29" s="124"/>
      <c r="Q29" s="116"/>
      <c r="R29" s="116"/>
      <c r="S29" s="64"/>
    </row>
    <row r="33" spans="1:20" s="26" customFormat="1" x14ac:dyDescent="0.25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5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5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1" customWidth="1"/>
    <col min="4" max="4" width="14.140625" style="21" bestFit="1" customWidth="1"/>
    <col min="5" max="5" width="14.85546875" style="81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5" t="s">
        <v>2</v>
      </c>
      <c r="B3" s="55" t="s">
        <v>117</v>
      </c>
      <c r="C3" s="85"/>
    </row>
    <row r="4" spans="1:13" s="30" customFormat="1" ht="15.75" thickBot="1" x14ac:dyDescent="0.3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x14ac:dyDescent="0.25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x14ac:dyDescent="0.25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x14ac:dyDescent="0.25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5.75" thickBot="1" x14ac:dyDescent="0.3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x14ac:dyDescent="0.25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x14ac:dyDescent="0.25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D33" sqref="D33"/>
    </sheetView>
  </sheetViews>
  <sheetFormatPr defaultColWidth="8.85546875" defaultRowHeight="15" x14ac:dyDescent="0.25"/>
  <cols>
    <col min="1" max="1" width="21.42578125" style="21" customWidth="1"/>
    <col min="2" max="2" width="14.28515625" bestFit="1" customWidth="1"/>
    <col min="3" max="3" width="19.140625" bestFit="1" customWidth="1"/>
    <col min="4" max="4" width="17.7109375" bestFit="1" customWidth="1"/>
    <col min="5" max="5" width="14.28515625" bestFit="1" customWidth="1"/>
    <col min="6" max="6" width="14.28515625" customWidth="1"/>
    <col min="7" max="8" width="8.85546875" style="36"/>
    <col min="9" max="9" width="9.140625" style="36"/>
    <col min="12" max="15" width="8.85546875" style="36"/>
  </cols>
  <sheetData>
    <row r="1" spans="1:16" x14ac:dyDescent="0.25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204</v>
      </c>
      <c r="G1" s="36" t="s">
        <v>201</v>
      </c>
      <c r="H1" s="36" t="s">
        <v>195</v>
      </c>
      <c r="I1" s="36" t="s">
        <v>202</v>
      </c>
      <c r="J1" t="s">
        <v>196</v>
      </c>
      <c r="K1" t="s">
        <v>7</v>
      </c>
      <c r="L1" s="36" t="s">
        <v>203</v>
      </c>
      <c r="M1" s="36" t="s">
        <v>172</v>
      </c>
      <c r="N1" s="36" t="s">
        <v>174</v>
      </c>
      <c r="O1" s="36" t="s">
        <v>193</v>
      </c>
      <c r="P1" t="s">
        <v>2</v>
      </c>
    </row>
    <row r="2" spans="1:16" s="2" customFormat="1" x14ac:dyDescent="0.25">
      <c r="A2" s="2" t="s">
        <v>1</v>
      </c>
      <c r="C2" s="2" t="s">
        <v>190</v>
      </c>
      <c r="D2" s="2" t="s">
        <v>188</v>
      </c>
      <c r="F2" s="2" t="s">
        <v>189</v>
      </c>
      <c r="G2" s="137" t="s">
        <v>189</v>
      </c>
      <c r="H2" s="137" t="s">
        <v>189</v>
      </c>
      <c r="I2" s="137" t="s">
        <v>189</v>
      </c>
      <c r="J2" s="2" t="s">
        <v>189</v>
      </c>
      <c r="K2" s="2" t="s">
        <v>175</v>
      </c>
      <c r="L2" s="2" t="s">
        <v>210</v>
      </c>
      <c r="M2" s="137" t="s">
        <v>173</v>
      </c>
      <c r="N2" s="137" t="s">
        <v>173</v>
      </c>
      <c r="O2" s="137" t="s">
        <v>194</v>
      </c>
    </row>
    <row r="3" spans="1:16" x14ac:dyDescent="0.25">
      <c r="A3" s="55" t="s">
        <v>2</v>
      </c>
    </row>
    <row r="4" spans="1:16" x14ac:dyDescent="0.25">
      <c r="A4" s="26" t="s">
        <v>191</v>
      </c>
      <c r="B4" t="s">
        <v>200</v>
      </c>
      <c r="C4">
        <v>0</v>
      </c>
      <c r="D4">
        <f>0.0102+0.10641+2.406035</f>
        <v>2.5226450000000002</v>
      </c>
      <c r="E4" t="s">
        <v>192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5">
      <c r="A5" s="21" t="s">
        <v>199</v>
      </c>
      <c r="B5" t="s">
        <v>200</v>
      </c>
      <c r="C5">
        <f>13.1*28.6/1000</f>
        <v>0.37466000000000005</v>
      </c>
      <c r="D5">
        <f>3.7*1.31/1.4</f>
        <v>3.4621428571428576</v>
      </c>
      <c r="E5" t="s">
        <v>192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5">
      <c r="A6" s="26" t="s">
        <v>197</v>
      </c>
      <c r="B6" t="s">
        <v>200</v>
      </c>
      <c r="C6">
        <v>0</v>
      </c>
      <c r="D6">
        <f>3.7/1.3</f>
        <v>2.8461538461538463</v>
      </c>
      <c r="E6" t="s">
        <v>192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205</v>
      </c>
    </row>
    <row r="7" spans="1:16" x14ac:dyDescent="0.25">
      <c r="A7" s="26" t="s">
        <v>198</v>
      </c>
      <c r="B7" t="s">
        <v>200</v>
      </c>
      <c r="C7">
        <v>0</v>
      </c>
      <c r="D7">
        <f>3.7/1.3</f>
        <v>2.8461538461538463</v>
      </c>
      <c r="E7" t="s">
        <v>192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205</v>
      </c>
    </row>
    <row r="8" spans="1:16" x14ac:dyDescent="0.25">
      <c r="A8" s="139" t="s">
        <v>206</v>
      </c>
      <c r="B8" t="s">
        <v>200</v>
      </c>
      <c r="C8">
        <v>0</v>
      </c>
      <c r="D8">
        <f>1/0.364</f>
        <v>2.7472527472527473</v>
      </c>
      <c r="E8" t="s">
        <v>192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5">
      <c r="A9" s="139" t="s">
        <v>207</v>
      </c>
      <c r="B9" t="s">
        <v>200</v>
      </c>
      <c r="C9">
        <v>0</v>
      </c>
      <c r="D9">
        <f>1/0.341</f>
        <v>2.9325513196480935</v>
      </c>
      <c r="E9" t="s">
        <v>192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5.75" thickBot="1" x14ac:dyDescent="0.3">
      <c r="A10" s="30" t="s">
        <v>3</v>
      </c>
      <c r="B10" s="30" t="s">
        <v>200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x14ac:dyDescent="0.25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x14ac:dyDescent="0.25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5.75" thickBot="1" x14ac:dyDescent="0.3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x14ac:dyDescent="0.25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x14ac:dyDescent="0.25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5.75" thickBot="1" x14ac:dyDescent="0.3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x14ac:dyDescent="0.25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x14ac:dyDescent="0.25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5.75" thickBot="1" x14ac:dyDescent="0.3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8" sqref="G8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9.8554687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5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5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F17" sqref="F17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6.2851562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5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0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0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0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2019-10-07T16:17:31Z</dcterms:modified>
</cp:coreProperties>
</file>