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paper\"/>
    </mc:Choice>
  </mc:AlternateContent>
  <bookViews>
    <workbookView xWindow="0" yWindow="0" windowWidth="25200" windowHeight="13140" activeTab="1"/>
  </bookViews>
  <sheets>
    <sheet name="Wood" sheetId="1" r:id="rId1"/>
    <sheet name="Pulp" sheetId="3" r:id="rId2"/>
    <sheet name="Bleach" sheetId="4" r:id="rId3"/>
    <sheet name="Dry" sheetId="5" r:id="rId4"/>
    <sheet name="Multifuel" sheetId="6" r:id="rId5"/>
    <sheet name="Liquor" sheetId="7" r:id="rId6"/>
    <sheet name="Caustic" sheetId="8" r:id="rId7"/>
    <sheet name="Board" sheetId="9" r:id="rId8"/>
    <sheet name="Ref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G4" i="3"/>
  <c r="I4" i="3"/>
  <c r="D4" i="3"/>
  <c r="H4" i="3"/>
  <c r="F4" i="3"/>
  <c r="E4" i="3"/>
  <c r="C4" i="3"/>
  <c r="B4" i="3"/>
  <c r="B4" i="1"/>
  <c r="C4" i="1"/>
  <c r="D4" i="1"/>
  <c r="E4" i="1"/>
  <c r="B21" i="2"/>
  <c r="B20" i="2"/>
  <c r="B19" i="2"/>
  <c r="C8" i="2" s="1"/>
  <c r="B18" i="2"/>
  <c r="B10" i="2"/>
  <c r="C10" i="2" s="1"/>
  <c r="C9" i="2" l="1"/>
  <c r="C4" i="2"/>
  <c r="C11" i="2"/>
  <c r="C5" i="2"/>
  <c r="C12" i="2"/>
  <c r="C6" i="2"/>
  <c r="C7" i="2"/>
</calcChain>
</file>

<file path=xl/comments1.xml><?xml version="1.0" encoding="utf-8"?>
<comments xmlns="http://schemas.openxmlformats.org/spreadsheetml/2006/main">
  <authors>
    <author>Samantha Eleanor Tanzer - TBM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original unit: kwh/t air dried pulp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<sst xmlns="http://schemas.openxmlformats.org/spreadsheetml/2006/main" count="72" uniqueCount="49">
  <si>
    <t>Scenario</t>
  </si>
  <si>
    <t>meta-units</t>
  </si>
  <si>
    <t>meta-notes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</si>
  <si>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</si>
  <si>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</si>
  <si>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</si>
  <si>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</si>
  <si>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</si>
  <si>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</si>
  <si>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</si>
  <si>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</si>
  <si>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</si>
  <si>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</si>
  <si>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</si>
  <si>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</si>
  <si>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</si>
  <si>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</si>
  <si>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</si>
  <si>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</si>
  <si>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</si>
  <si>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</si>
  <si>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</si>
  <si>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short ton in metric tonnes</t>
  </si>
  <si>
    <t>IEAGHG</t>
  </si>
  <si>
    <t>chip efficiency</t>
  </si>
  <si>
    <t>bark recovery</t>
  </si>
  <si>
    <t>water demand</t>
  </si>
  <si>
    <t>electricity demand</t>
  </si>
  <si>
    <t>t chip / t roundwood</t>
  </si>
  <si>
    <t>t bark / t wood-not-chipped</t>
  </si>
  <si>
    <t>t water / t chip</t>
  </si>
  <si>
    <t>GJ / t chip</t>
  </si>
  <si>
    <t>brown stock ratio</t>
  </si>
  <si>
    <t>black liquor ratio</t>
  </si>
  <si>
    <t>MgSO4 demand</t>
  </si>
  <si>
    <t>O2 demand</t>
  </si>
  <si>
    <t>white liquor demand</t>
  </si>
  <si>
    <t>fresh water demand</t>
  </si>
  <si>
    <t>t black liq / t wood chips</t>
  </si>
  <si>
    <t>t MgSO4 / t unbleached pulp</t>
  </si>
  <si>
    <t>t O2 / t unbleache pulp</t>
  </si>
  <si>
    <t>t white liquor / t unbleache pulp</t>
  </si>
  <si>
    <t>t water / t unbleache pulp</t>
  </si>
  <si>
    <t>GJ electricity / t unbleached pulp</t>
  </si>
  <si>
    <t>condensate demand</t>
  </si>
  <si>
    <t>t condensate/ t unbleached pulp</t>
  </si>
  <si>
    <t>rejects ratio</t>
  </si>
  <si>
    <t>t rejects / t wood chips</t>
  </si>
  <si>
    <t>t unbleached pulp OUT / t wood chips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</si>
</sst>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2" applyFont="1"/>
    <xf numFmtId="0" fontId="1" fillId="0" borderId="0" xfId="2"/>
    <xf numFmtId="0" fontId="1" fillId="0" borderId="1" xfId="2" applyBorder="1"/>
    <xf numFmtId="0" fontId="4" fillId="0" borderId="2" xfId="2" applyFont="1" applyBorder="1"/>
    <xf numFmtId="0" fontId="4" fillId="0" borderId="3" xfId="2" applyFont="1" applyBorder="1"/>
    <xf numFmtId="0" fontId="1" fillId="0" borderId="4" xfId="2" applyBorder="1"/>
    <xf numFmtId="2" fontId="1" fillId="0" borderId="0" xfId="2" applyNumberFormat="1" applyBorder="1"/>
    <xf numFmtId="164" fontId="1" fillId="0" borderId="5" xfId="2" applyNumberFormat="1" applyBorder="1" applyAlignment="1">
      <alignment horizontal="right"/>
    </xf>
    <xf numFmtId="0" fontId="1" fillId="0" borderId="6" xfId="2" applyBorder="1"/>
    <xf numFmtId="2" fontId="1" fillId="0" borderId="7" xfId="2" applyNumberFormat="1" applyBorder="1"/>
    <xf numFmtId="2" fontId="1" fillId="0" borderId="8" xfId="2" applyNumberFormat="1" applyBorder="1"/>
    <xf numFmtId="2" fontId="1" fillId="0" borderId="0" xfId="2" applyNumberFormat="1"/>
    <xf numFmtId="0" fontId="1" fillId="0" borderId="0" xfId="2" applyBorder="1"/>
    <xf numFmtId="2" fontId="4" fillId="0" borderId="0" xfId="2" applyNumberFormat="1" applyFont="1" applyBorder="1"/>
    <xf numFmtId="165" fontId="1" fillId="0" borderId="0" xfId="2" applyNumberFormat="1" applyBorder="1"/>
    <xf numFmtId="166" fontId="1" fillId="0" borderId="0" xfId="2" applyNumberFormat="1" applyBorder="1"/>
    <xf numFmtId="0" fontId="1" fillId="0" borderId="0" xfId="2" applyFill="1" applyBorder="1"/>
    <xf numFmtId="0" fontId="0" fillId="0" borderId="0" xfId="0" applyBorder="1"/>
    <xf numFmtId="165" fontId="0" fillId="0" borderId="0" xfId="0" applyNumberFormat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F8" sqref="F8"/>
    </sheetView>
  </sheetViews>
  <sheetFormatPr defaultRowHeight="15" x14ac:dyDescent="0.25"/>
  <cols>
    <col min="2" max="2" width="14" bestFit="1" customWidth="1"/>
    <col min="3" max="3" width="13.140625" bestFit="1" customWidth="1"/>
    <col min="4" max="4" width="14" bestFit="1" customWidth="1"/>
  </cols>
  <sheetData>
    <row r="1" spans="1:5" x14ac:dyDescent="0.25">
      <c r="A1" s="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2" t="s">
        <v>1</v>
      </c>
      <c r="B2" t="s">
        <v>28</v>
      </c>
      <c r="C2" t="s">
        <v>29</v>
      </c>
      <c r="D2" t="s">
        <v>30</v>
      </c>
      <c r="E2" t="s">
        <v>31</v>
      </c>
    </row>
    <row r="3" spans="1:5" x14ac:dyDescent="0.25">
      <c r="A3" s="2" t="s">
        <v>2</v>
      </c>
    </row>
    <row r="4" spans="1:5" x14ac:dyDescent="0.25">
      <c r="A4" t="s">
        <v>23</v>
      </c>
      <c r="B4">
        <f>4181/4698</f>
        <v>0.88995317156236697</v>
      </c>
      <c r="C4">
        <f>481/(481+36)</f>
        <v>0.93036750483558994</v>
      </c>
      <c r="D4">
        <f>1000/4181</f>
        <v>0.2391772303276728</v>
      </c>
      <c r="E4">
        <f>44/(4181/1000)*Ref!$B$18</f>
        <v>3.7885673283903375E-2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12" sqref="J12"/>
    </sheetView>
  </sheetViews>
  <sheetFormatPr defaultRowHeight="15" x14ac:dyDescent="0.25"/>
  <cols>
    <col min="2" max="2" width="16.42578125" bestFit="1" customWidth="1"/>
    <col min="3" max="4" width="16.85546875" customWidth="1"/>
    <col min="5" max="5" width="15.7109375" customWidth="1"/>
    <col min="6" max="6" width="12.5703125" customWidth="1"/>
    <col min="7" max="7" width="19.85546875" bestFit="1" customWidth="1"/>
    <col min="8" max="8" width="19.140625" bestFit="1" customWidth="1"/>
    <col min="9" max="9" width="19.140625" customWidth="1"/>
    <col min="10" max="10" width="17.85546875" bestFit="1" customWidth="1"/>
  </cols>
  <sheetData>
    <row r="1" spans="1:10" x14ac:dyDescent="0.25">
      <c r="A1" s="1" t="s">
        <v>0</v>
      </c>
      <c r="B1" t="s">
        <v>32</v>
      </c>
      <c r="C1" t="s">
        <v>33</v>
      </c>
      <c r="D1" t="s">
        <v>46</v>
      </c>
      <c r="E1" t="s">
        <v>34</v>
      </c>
      <c r="F1" t="s">
        <v>35</v>
      </c>
      <c r="G1" t="s">
        <v>36</v>
      </c>
      <c r="H1" t="s">
        <v>37</v>
      </c>
      <c r="I1" t="s">
        <v>44</v>
      </c>
      <c r="J1" t="s">
        <v>27</v>
      </c>
    </row>
    <row r="2" spans="1:10" x14ac:dyDescent="0.25">
      <c r="A2" s="2" t="s">
        <v>1</v>
      </c>
      <c r="B2" t="s">
        <v>48</v>
      </c>
      <c r="C2" t="s">
        <v>38</v>
      </c>
      <c r="D2" t="s">
        <v>47</v>
      </c>
      <c r="E2" t="s">
        <v>39</v>
      </c>
      <c r="F2" t="s">
        <v>40</v>
      </c>
      <c r="G2" t="s">
        <v>41</v>
      </c>
      <c r="H2" t="s">
        <v>42</v>
      </c>
      <c r="I2" t="s">
        <v>45</v>
      </c>
      <c r="J2" t="s">
        <v>43</v>
      </c>
    </row>
    <row r="3" spans="1:10" x14ac:dyDescent="0.25">
      <c r="A3" s="2" t="s">
        <v>2</v>
      </c>
    </row>
    <row r="4" spans="1:10" x14ac:dyDescent="0.25">
      <c r="A4" t="s">
        <v>23</v>
      </c>
      <c r="B4">
        <f>7860/4181</f>
        <v>1.8799330303755082</v>
      </c>
      <c r="C4">
        <f>9662/4181</f>
        <v>2.3109303994259744</v>
      </c>
      <c r="D4">
        <f>9/4181</f>
        <v>2.1525950729490554E-3</v>
      </c>
      <c r="E4">
        <f>3/7860</f>
        <v>3.816793893129771E-4</v>
      </c>
      <c r="F4">
        <f>24/7860</f>
        <v>3.0534351145038168E-3</v>
      </c>
      <c r="G4">
        <f>4058/7860</f>
        <v>0.51628498727735372</v>
      </c>
      <c r="H4">
        <f>6344/7860</f>
        <v>0.80712468193384224</v>
      </c>
      <c r="I4">
        <f>2941/7860</f>
        <v>0.37417302798982188</v>
      </c>
      <c r="J4">
        <f>(43+58+58+2)/7860/Ref!$B$18</f>
        <v>5.68985015549901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23" sqref="C23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workbookViewId="0">
      <selection activeCell="F15" sqref="F15"/>
    </sheetView>
  </sheetViews>
  <sheetFormatPr defaultRowHeight="15" x14ac:dyDescent="0.25"/>
  <sheetData>
    <row r="1" spans="1:3" x14ac:dyDescent="0.25">
      <c r="A1" s="3" t="s">
        <v>3</v>
      </c>
      <c r="B1" s="4"/>
      <c r="C1" s="4"/>
    </row>
    <row r="2" spans="1:3" x14ac:dyDescent="0.25">
      <c r="A2" s="3" t="s">
        <v>4</v>
      </c>
      <c r="B2" s="4"/>
      <c r="C2" s="4"/>
    </row>
    <row r="3" spans="1:3" x14ac:dyDescent="0.25">
      <c r="A3" s="5"/>
      <c r="B3" s="6" t="s">
        <v>5</v>
      </c>
      <c r="C3" s="7" t="s">
        <v>6</v>
      </c>
    </row>
    <row r="4" spans="1:3" x14ac:dyDescent="0.25">
      <c r="A4" s="8" t="s">
        <v>7</v>
      </c>
      <c r="B4" s="9">
        <v>12</v>
      </c>
      <c r="C4" s="10">
        <f>(B4*$B$19)/1000/1000</f>
        <v>5.3537967341839917E-4</v>
      </c>
    </row>
    <row r="5" spans="1:3" x14ac:dyDescent="0.25">
      <c r="A5" s="8" t="s">
        <v>8</v>
      </c>
      <c r="B5" s="9">
        <v>16.042459999999998</v>
      </c>
      <c r="C5" s="10">
        <f t="shared" ref="C5:C12" si="0">(B5*$B$19)/1000/1000</f>
        <v>7.1573391630231102E-4</v>
      </c>
    </row>
    <row r="6" spans="1:3" x14ac:dyDescent="0.25">
      <c r="A6" s="8" t="s">
        <v>9</v>
      </c>
      <c r="B6" s="9">
        <v>28.010100000000001</v>
      </c>
      <c r="C6" s="10">
        <f t="shared" si="0"/>
        <v>1.2496698492013921E-3</v>
      </c>
    </row>
    <row r="7" spans="1:3" x14ac:dyDescent="0.25">
      <c r="A7" s="8" t="s">
        <v>10</v>
      </c>
      <c r="B7" s="9">
        <v>44.009500000000003</v>
      </c>
      <c r="C7" s="10">
        <f t="shared" si="0"/>
        <v>1.963482644775587E-3</v>
      </c>
    </row>
    <row r="8" spans="1:3" x14ac:dyDescent="0.25">
      <c r="A8" s="8" t="s">
        <v>11</v>
      </c>
      <c r="B8" s="9">
        <v>2.0158800000000001</v>
      </c>
      <c r="C8" s="10">
        <f t="shared" si="0"/>
        <v>8.9938431337556905E-5</v>
      </c>
    </row>
    <row r="9" spans="1:3" x14ac:dyDescent="0.25">
      <c r="A9" s="8" t="s">
        <v>12</v>
      </c>
      <c r="B9" s="9">
        <v>18.015280000000001</v>
      </c>
      <c r="C9" s="10">
        <f t="shared" si="0"/>
        <v>8.0375122691175155E-4</v>
      </c>
    </row>
    <row r="10" spans="1:3" x14ac:dyDescent="0.25">
      <c r="A10" s="8" t="s">
        <v>13</v>
      </c>
      <c r="B10" s="9">
        <f>(78.12+92.15+106.7)/3</f>
        <v>92.323333333333338</v>
      </c>
      <c r="C10" s="10">
        <f t="shared" si="0"/>
        <v>4.1190030040748338E-3</v>
      </c>
    </row>
    <row r="11" spans="1:3" x14ac:dyDescent="0.25">
      <c r="A11" s="8" t="s">
        <v>14</v>
      </c>
      <c r="B11" s="9">
        <v>28.013400000000001</v>
      </c>
      <c r="C11" s="10">
        <f t="shared" si="0"/>
        <v>1.2498170786115822E-3</v>
      </c>
    </row>
    <row r="12" spans="1:3" x14ac:dyDescent="0.25">
      <c r="A12" s="8" t="s">
        <v>15</v>
      </c>
      <c r="B12" s="9">
        <v>31.998799999999999</v>
      </c>
      <c r="C12" s="10">
        <f t="shared" si="0"/>
        <v>1.4276255911483892E-3</v>
      </c>
    </row>
    <row r="13" spans="1:3" x14ac:dyDescent="0.25">
      <c r="A13" s="11"/>
      <c r="B13" s="12"/>
      <c r="C13" s="13"/>
    </row>
    <row r="14" spans="1:3" x14ac:dyDescent="0.25">
      <c r="A14" s="4"/>
      <c r="B14" s="14"/>
      <c r="C14" s="14"/>
    </row>
    <row r="15" spans="1:3" x14ac:dyDescent="0.25">
      <c r="A15" s="3" t="s">
        <v>16</v>
      </c>
      <c r="B15" s="14"/>
      <c r="C15" s="14"/>
    </row>
    <row r="16" spans="1:3" x14ac:dyDescent="0.25">
      <c r="A16" s="15"/>
      <c r="B16" s="16" t="s">
        <v>17</v>
      </c>
      <c r="C16" s="16"/>
    </row>
    <row r="17" spans="1:4" x14ac:dyDescent="0.25">
      <c r="A17" s="15" t="s">
        <v>18</v>
      </c>
      <c r="B17" s="17">
        <v>3.6</v>
      </c>
      <c r="C17" s="9"/>
    </row>
    <row r="18" spans="1:4" x14ac:dyDescent="0.25">
      <c r="A18" s="15" t="s">
        <v>19</v>
      </c>
      <c r="B18" s="18">
        <f>B17/1000</f>
        <v>3.5999999999999999E-3</v>
      </c>
      <c r="C18" s="9"/>
      <c r="D18" s="17"/>
    </row>
    <row r="19" spans="1:4" x14ac:dyDescent="0.25">
      <c r="A19" s="15" t="s">
        <v>20</v>
      </c>
      <c r="B19" s="9">
        <f>1/0.022414</f>
        <v>44.614972784866602</v>
      </c>
      <c r="C19" s="9"/>
    </row>
    <row r="20" spans="1:4" x14ac:dyDescent="0.25">
      <c r="A20" s="19" t="s">
        <v>21</v>
      </c>
      <c r="B20" s="20">
        <f>1.163</f>
        <v>1.163</v>
      </c>
    </row>
    <row r="21" spans="1:4" x14ac:dyDescent="0.25">
      <c r="A21" s="19" t="s">
        <v>22</v>
      </c>
      <c r="B21" s="21">
        <f>2000/2204.62</f>
        <v>0.90718581887127947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Wood</vt:lpstr>
      <vt:lpstr>Pulp</vt:lpstr>
      <vt:lpstr>Bleach</vt:lpstr>
      <vt:lpstr>Dry</vt:lpstr>
      <vt:lpstr>Multifuel</vt:lpstr>
      <vt:lpstr>Liquor</vt:lpstr>
      <vt:lpstr>Caustic</vt:lpstr>
      <vt:lpstr>Board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Eleanor Tanzer - TBM</dc:creator>
  <cp:lastModifiedBy>Samantha Eleanor Tanzer - TBM</cp:lastModifiedBy>
  <dcterms:created xsi:type="dcterms:W3CDTF">2020-02-18T12:48:48Z</dcterms:created>
  <dcterms:modified xsi:type="dcterms:W3CDTF">2020-02-18T17:08:26Z</dcterms:modified>
</cp:coreProperties>
</file>