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2B50B630-63A1-484F-9AD9-DB06D6E40E9B}" xr6:coauthVersionLast="36" xr6:coauthVersionMax="36" xr10:uidLastSave="{00000000-0000-0000-0000-000000000000}"/>
  <bookViews>
    <workbookView xWindow="10260" yWindow="460" windowWidth="23460" windowHeight="17540" activeTab="6" xr2:uid="{00000000-000D-0000-FFFF-FFFF00000000}"/>
  </bookViews>
  <sheets>
    <sheet name="Coke" sheetId="1" r:id="rId1"/>
    <sheet name="Lime" sheetId="2" r:id="rId2"/>
    <sheet name="Pellets" sheetId="3" r:id="rId3"/>
    <sheet name="Sinter" sheetId="4" r:id="rId4"/>
    <sheet name="Iron" sheetId="5" r:id="rId5"/>
    <sheet name="Steel" sheetId="6" r:id="rId6"/>
    <sheet name="Finishing" sheetId="11" r:id="rId7"/>
    <sheet name="Oxygen" sheetId="8" r:id="rId8"/>
    <sheet name="Electricity" sheetId="9" r:id="rId9"/>
    <sheet name="Fuel" sheetId="10" r:id="rId10"/>
    <sheet name="Ref" sheetId="7" r:id="rId1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1" l="1"/>
  <c r="I10" i="6"/>
  <c r="M10" i="5"/>
  <c r="C10" i="1"/>
  <c r="B20" i="7"/>
  <c r="B10" i="9"/>
  <c r="C10" i="6"/>
  <c r="B10" i="6"/>
  <c r="B10" i="5"/>
  <c r="E10" i="5"/>
  <c r="B10" i="1"/>
  <c r="B8" i="1"/>
  <c r="C8" i="8"/>
  <c r="B8" i="8"/>
  <c r="H6" i="6" l="1"/>
  <c r="C6" i="8"/>
  <c r="B6" i="8"/>
  <c r="M6" i="5"/>
  <c r="D7" i="5" l="1"/>
  <c r="B5" i="6" l="1"/>
  <c r="B7" i="6"/>
  <c r="B6" i="6"/>
  <c r="C7" i="6" l="1"/>
  <c r="H7" i="6"/>
  <c r="B7" i="1"/>
  <c r="G6" i="4" l="1"/>
  <c r="B19" i="7"/>
  <c r="C7" i="7" s="1"/>
  <c r="B18" i="7"/>
  <c r="I6" i="6" s="1"/>
  <c r="B10" i="7"/>
  <c r="C6" i="7" l="1"/>
  <c r="C10" i="7"/>
  <c r="C4" i="7"/>
  <c r="C8" i="7"/>
  <c r="C11" i="7"/>
  <c r="C5" i="7"/>
  <c r="C9" i="7"/>
  <c r="C12" i="7"/>
  <c r="J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6" authorId="0" shapeId="0" xr:uid="{AD981447-F973-F247-BC51-C323055F1F2E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6" authorId="0" shapeId="0" xr:uid="{8535A299-AA3F-0A40-89B5-E88EABAE139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9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<sst xmlns="http://schemas.openxmlformats.org/spreadsheetml/2006/main" count="242" uniqueCount="97">
  <si>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</si>
  <si>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</si>
  <si>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</si>
  <si>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</si>
  <si>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</si>
  <si>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</si>
  <si>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</si>
  <si>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</si>
  <si>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</si>
  <si>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</si>
  <si>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</si>
  <si>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</si>
  <si>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</si>
  <si>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</si>
  <si>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</si>
  <si>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</si>
  <si>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</si>
  <si>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</si>
  <si>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</si>
  <si>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</si>
  <si>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</si>
  <si>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</si>
  <si>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</si>
  <si>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china-HeEtAl2017</t>
  </si>
  <si>
    <t>coke</t>
  </si>
  <si>
    <t>charcoal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</si>
  <si>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</si>
  <si>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</si>
  <si>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</si>
  <si>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</si>
  <si>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</si>
  <si>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</si>
  <si>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</si>
  <si>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</si>
  <si>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</si>
  <si>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</si>
  <si>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</si>
  <si>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</si>
  <si>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</si>
  <si>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</si>
  <si>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</si>
  <si>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</si>
  <si>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</si>
  <si>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</si>
  <si>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</si>
  <si>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</si>
  <si>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</si>
  <si>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</si>
  <si>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</si>
  <si>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</si>
  <si>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</si>
  <si>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</si>
  <si>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</si>
  <si>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</si>
  <si>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</si>
  <si>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</si>
  <si>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</si>
  <si>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</si>
  <si>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</si>
  <si>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</si>
  <si>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</si>
  <si>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</si>
  <si>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</si>
  <si>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</si>
  <si>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</si>
  <si>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ieaghg-reference</t>
  </si>
  <si>
    <t>Remainder is lost to coal gas</t>
  </si>
  <si>
    <t>GJ/t coke out</t>
  </si>
  <si>
    <t>t CO2 in slag/t CO2 in CaCO3</t>
  </si>
  <si>
    <t>GJ/t CaO</t>
  </si>
  <si>
    <t>natural gas</t>
  </si>
  <si>
    <t>coal</t>
  </si>
  <si>
    <t>GJ electricity/GJ fuel</t>
  </si>
  <si>
    <t>wood</t>
  </si>
  <si>
    <t>oxygen demand</t>
  </si>
  <si>
    <t>PCI coal</t>
  </si>
  <si>
    <t>t scrap/t crude steel</t>
  </si>
  <si>
    <t>t O2/t crude steel</t>
  </si>
  <si>
    <t>GJ/t crude steel</t>
  </si>
  <si>
    <t>hot metal demand</t>
  </si>
  <si>
    <t>t hot metal / t crude steel</t>
  </si>
  <si>
    <t>CN coking coal</t>
  </si>
  <si>
    <t>CN coke</t>
  </si>
  <si>
    <t>GJ/t</t>
  </si>
  <si>
    <t>PROXY CN electricity  mix  (HeEtAl2017)</t>
  </si>
  <si>
    <t>japan-Kuramochi2016</t>
  </si>
  <si>
    <t>JP coke</t>
  </si>
  <si>
    <t>JP coal</t>
  </si>
  <si>
    <t>RU coke</t>
  </si>
  <si>
    <t>RU natural gas</t>
  </si>
  <si>
    <t>russia-Kuronov2010</t>
  </si>
  <si>
    <t>eff from IEA 2016</t>
  </si>
  <si>
    <t>usa-andersenhyman2001</t>
  </si>
  <si>
    <t>US coke</t>
  </si>
  <si>
    <t>Mbtu/ton in GJ/tonne</t>
  </si>
  <si>
    <t>meta-units</t>
  </si>
  <si>
    <t>continuous casting+hot rolling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</si>
</sst>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3" xfId="1" applyNumberFormat="1" applyFont="1" applyBorder="1"/>
    <xf numFmtId="2" fontId="1" fillId="0" borderId="0" xfId="1" applyNumberFormat="1" applyFont="1" applyBorder="1"/>
    <xf numFmtId="2" fontId="3" fillId="0" borderId="5" xfId="1" applyNumberFormat="1" applyBorder="1"/>
    <xf numFmtId="165" fontId="3" fillId="0" borderId="5" xfId="1" applyNumberForma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0" fillId="0" borderId="0" xfId="0" applyAlignment="1">
      <alignment wrapText="1"/>
    </xf>
    <xf numFmtId="0" fontId="7" fillId="0" borderId="0" xfId="0" applyFont="1"/>
    <xf numFmtId="166" fontId="0" fillId="0" borderId="0" xfId="0" applyNumberFormat="1"/>
    <xf numFmtId="166" fontId="0" fillId="0" borderId="0" xfId="0" applyNumberFormat="1" applyFont="1"/>
    <xf numFmtId="0" fontId="8" fillId="0" borderId="0" xfId="0" applyFont="1"/>
    <xf numFmtId="166" fontId="8" fillId="0" borderId="0" xfId="0" applyNumberFormat="1" applyFont="1"/>
    <xf numFmtId="0" fontId="8" fillId="0" borderId="0" xfId="1" applyFont="1"/>
    <xf numFmtId="2" fontId="9" fillId="0" borderId="0" xfId="0" applyNumberFormat="1" applyFont="1"/>
    <xf numFmtId="2" fontId="0" fillId="0" borderId="0" xfId="0" applyNumberFormat="1" applyAlignment="1">
      <alignment horizontal="right"/>
    </xf>
    <xf numFmtId="0" fontId="3" fillId="0" borderId="0" xfId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C11" sqref="C11"/>
    </sheetView>
  </sheetViews>
  <sheetFormatPr baseColWidth="10" defaultColWidth="8.83203125" defaultRowHeight="15" x14ac:dyDescent="0.2"/>
  <cols>
    <col min="2" max="2" width="18" bestFit="1" customWidth="1"/>
    <col min="3" max="3" width="17.83203125" bestFit="1" customWidth="1"/>
  </cols>
  <sheetData>
    <row r="1" spans="1:4" x14ac:dyDescent="0.2">
      <c r="A1" s="1" t="s">
        <v>0</v>
      </c>
      <c r="B1" t="s">
        <v>5</v>
      </c>
      <c r="C1" t="s">
        <v>7</v>
      </c>
      <c r="D1" t="s">
        <v>63</v>
      </c>
    </row>
    <row r="2" spans="1:4" s="2" customFormat="1" x14ac:dyDescent="0.2">
      <c r="A2" s="2" t="s">
        <v>1</v>
      </c>
      <c r="B2" s="2" t="s">
        <v>6</v>
      </c>
      <c r="C2" s="2" t="s">
        <v>67</v>
      </c>
    </row>
    <row r="3" spans="1:4" s="2" customFormat="1" x14ac:dyDescent="0.2">
      <c r="A3" s="2" t="s">
        <v>2</v>
      </c>
      <c r="B3" s="2" t="s">
        <v>66</v>
      </c>
    </row>
    <row r="4" spans="1:4" x14ac:dyDescent="0.2">
      <c r="A4" t="s">
        <v>3</v>
      </c>
    </row>
    <row r="5" spans="1:4" x14ac:dyDescent="0.2">
      <c r="A5" t="s">
        <v>58</v>
      </c>
      <c r="B5">
        <v>0.8</v>
      </c>
      <c r="D5" t="s">
        <v>59</v>
      </c>
    </row>
    <row r="6" spans="1:4" x14ac:dyDescent="0.2">
      <c r="A6" t="s">
        <v>23</v>
      </c>
      <c r="B6">
        <v>0.754</v>
      </c>
      <c r="C6">
        <v>0</v>
      </c>
      <c r="D6" t="s">
        <v>81</v>
      </c>
    </row>
    <row r="7" spans="1:4" x14ac:dyDescent="0.2">
      <c r="A7" t="s">
        <v>65</v>
      </c>
      <c r="B7" s="25">
        <f>1/1.2852</f>
        <v>0.77808901338313108</v>
      </c>
      <c r="C7">
        <v>0.126</v>
      </c>
      <c r="D7" t="s">
        <v>59</v>
      </c>
    </row>
    <row r="8" spans="1:4" x14ac:dyDescent="0.2">
      <c r="A8" t="s">
        <v>85</v>
      </c>
      <c r="B8">
        <f>1/1.43</f>
        <v>0.69930069930069938</v>
      </c>
      <c r="C8">
        <v>0.19</v>
      </c>
    </row>
    <row r="9" spans="1:4" x14ac:dyDescent="0.2">
      <c r="A9" t="s">
        <v>90</v>
      </c>
    </row>
    <row r="10" spans="1:4" x14ac:dyDescent="0.2">
      <c r="A10" t="s">
        <v>92</v>
      </c>
      <c r="B10">
        <f>24.7/32</f>
        <v>0.77187499999999998</v>
      </c>
      <c r="C10">
        <f>0.02*Ref!B20</f>
        <v>2.3259999999999999E-2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14.83203125" bestFit="1" customWidth="1"/>
    <col min="2" max="2" width="8.5" bestFit="1" customWidth="1"/>
    <col min="3" max="3" width="12" bestFit="1" customWidth="1"/>
    <col min="4" max="4" width="13.5" bestFit="1" customWidth="1"/>
  </cols>
  <sheetData>
    <row r="1" spans="1:4" ht="16" x14ac:dyDescent="0.2">
      <c r="A1" s="1" t="s">
        <v>0</v>
      </c>
      <c r="B1" s="24" t="s">
        <v>63</v>
      </c>
      <c r="C1" s="24" t="s">
        <v>12</v>
      </c>
      <c r="D1" s="24" t="s">
        <v>64</v>
      </c>
    </row>
    <row r="2" spans="1:4" x14ac:dyDescent="0.2">
      <c r="A2" s="2" t="s">
        <v>1</v>
      </c>
    </row>
    <row r="3" spans="1:4" x14ac:dyDescent="0.2">
      <c r="A3" s="2" t="s">
        <v>2</v>
      </c>
    </row>
    <row r="4" spans="1:4" x14ac:dyDescent="0.2">
      <c r="A4" t="s">
        <v>3</v>
      </c>
    </row>
    <row r="5" spans="1:4" x14ac:dyDescent="0.2">
      <c r="A5" t="s">
        <v>58</v>
      </c>
    </row>
    <row r="6" spans="1:4" x14ac:dyDescent="0.2">
      <c r="A6" t="s">
        <v>23</v>
      </c>
      <c r="B6" s="23"/>
    </row>
    <row r="7" spans="1:4" ht="16" x14ac:dyDescent="0.2">
      <c r="A7" t="s">
        <v>65</v>
      </c>
      <c r="B7" s="23" t="s">
        <v>71</v>
      </c>
      <c r="C7" t="s">
        <v>25</v>
      </c>
      <c r="D7" t="s">
        <v>73</v>
      </c>
    </row>
    <row r="8" spans="1:4" x14ac:dyDescent="0.2">
      <c r="A8" t="s">
        <v>85</v>
      </c>
      <c r="B8" s="23"/>
    </row>
    <row r="9" spans="1:4" x14ac:dyDescent="0.2">
      <c r="A9" t="s">
        <v>90</v>
      </c>
    </row>
    <row r="10" spans="1:4" x14ac:dyDescent="0.2">
      <c r="B10" s="2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18.5" customWidth="1"/>
  </cols>
  <sheetData>
    <row r="1" spans="1:3" x14ac:dyDescent="0.2">
      <c r="A1" s="4" t="s">
        <v>30</v>
      </c>
      <c r="B1" s="5"/>
      <c r="C1" s="5"/>
    </row>
    <row r="2" spans="1:3" x14ac:dyDescent="0.2">
      <c r="A2" s="4" t="s">
        <v>31</v>
      </c>
      <c r="B2" s="5"/>
      <c r="C2" s="5"/>
    </row>
    <row r="3" spans="1:3" x14ac:dyDescent="0.2">
      <c r="A3" s="6"/>
      <c r="B3" s="7" t="s">
        <v>32</v>
      </c>
      <c r="C3" s="8" t="s">
        <v>33</v>
      </c>
    </row>
    <row r="4" spans="1:3" x14ac:dyDescent="0.2">
      <c r="A4" s="9" t="s">
        <v>34</v>
      </c>
      <c r="B4" s="10">
        <v>12</v>
      </c>
      <c r="C4" s="11">
        <f>(B4*$B$19)/1000/1000</f>
        <v>5.3537967341839917E-4</v>
      </c>
    </row>
    <row r="5" spans="1:3" x14ac:dyDescent="0.2">
      <c r="A5" s="9" t="s">
        <v>35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36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37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38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39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40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41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42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43</v>
      </c>
      <c r="B15" s="15"/>
      <c r="C15" s="15"/>
    </row>
    <row r="16" spans="1:3" x14ac:dyDescent="0.2">
      <c r="A16" s="6"/>
      <c r="B16" s="16" t="s">
        <v>44</v>
      </c>
      <c r="C16" s="17"/>
    </row>
    <row r="17" spans="1:3" x14ac:dyDescent="0.2">
      <c r="A17" s="9" t="s">
        <v>45</v>
      </c>
      <c r="B17" s="18">
        <v>3.6</v>
      </c>
      <c r="C17" s="10"/>
    </row>
    <row r="18" spans="1:3" x14ac:dyDescent="0.2">
      <c r="A18" s="9" t="s">
        <v>46</v>
      </c>
      <c r="B18" s="19">
        <f>B17/1000</f>
        <v>3.5999999999999999E-3</v>
      </c>
      <c r="C18" s="10"/>
    </row>
    <row r="19" spans="1:3" x14ac:dyDescent="0.2">
      <c r="A19" s="12" t="s">
        <v>47</v>
      </c>
      <c r="B19" s="14">
        <f>1/0.022414</f>
        <v>44.614972784866602</v>
      </c>
      <c r="C19" s="10"/>
    </row>
    <row r="20" spans="1:3" x14ac:dyDescent="0.2">
      <c r="A20" s="32" t="s">
        <v>94</v>
      </c>
      <c r="B20">
        <f>1.163</f>
        <v>1.163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A9" sqref="A9"/>
    </sheetView>
  </sheetViews>
  <sheetFormatPr baseColWidth="10" defaultColWidth="8.83203125" defaultRowHeight="15" x14ac:dyDescent="0.2"/>
  <cols>
    <col min="2" max="2" width="8.5" bestFit="1" customWidth="1"/>
  </cols>
  <sheetData>
    <row r="1" spans="1:3" x14ac:dyDescent="0.2">
      <c r="A1" s="1" t="s">
        <v>0</v>
      </c>
      <c r="B1" t="s">
        <v>8</v>
      </c>
      <c r="C1" t="s">
        <v>9</v>
      </c>
    </row>
    <row r="2" spans="1:3" x14ac:dyDescent="0.2">
      <c r="A2" s="2" t="s">
        <v>1</v>
      </c>
      <c r="B2" t="s">
        <v>68</v>
      </c>
      <c r="C2" t="s">
        <v>69</v>
      </c>
    </row>
    <row r="3" spans="1:3" x14ac:dyDescent="0.2">
      <c r="A3" s="2" t="s">
        <v>2</v>
      </c>
    </row>
    <row r="4" spans="1:3" x14ac:dyDescent="0.2">
      <c r="A4" t="s">
        <v>3</v>
      </c>
    </row>
    <row r="5" spans="1:3" x14ac:dyDescent="0.2">
      <c r="A5" t="s">
        <v>58</v>
      </c>
      <c r="B5">
        <v>0.1</v>
      </c>
    </row>
    <row r="6" spans="1:3" x14ac:dyDescent="0.2">
      <c r="A6" t="s">
        <v>65</v>
      </c>
      <c r="B6">
        <v>7.0000000000000007E-2</v>
      </c>
      <c r="C6">
        <v>0.108</v>
      </c>
    </row>
    <row r="7" spans="1:3" x14ac:dyDescent="0.2">
      <c r="A7" t="s">
        <v>23</v>
      </c>
      <c r="B7" s="27">
        <v>7.0000000000000007E-2</v>
      </c>
      <c r="C7" s="27">
        <v>0.108</v>
      </c>
    </row>
    <row r="8" spans="1:3" x14ac:dyDescent="0.2">
      <c r="A8" t="s">
        <v>85</v>
      </c>
      <c r="B8" s="27">
        <v>7.0000000000000007E-2</v>
      </c>
      <c r="C8" s="27">
        <v>0.108</v>
      </c>
    </row>
    <row r="9" spans="1:3" x14ac:dyDescent="0.2">
      <c r="A9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A9" sqref="A9"/>
    </sheetView>
  </sheetViews>
  <sheetFormatPr baseColWidth="10" defaultColWidth="8.83203125" defaultRowHeight="15" x14ac:dyDescent="0.2"/>
  <cols>
    <col min="2" max="2" width="12.33203125" bestFit="1" customWidth="1"/>
    <col min="4" max="4" width="17.33203125" bestFit="1" customWidth="1"/>
    <col min="5" max="5" width="11.83203125" bestFit="1" customWidth="1"/>
    <col min="6" max="6" width="13.5" bestFit="1" customWidth="1"/>
  </cols>
  <sheetData>
    <row r="1" spans="1:7" x14ac:dyDescent="0.2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</row>
    <row r="2" spans="1:7" x14ac:dyDescent="0.2">
      <c r="A2" s="2" t="s">
        <v>1</v>
      </c>
    </row>
    <row r="3" spans="1:7" x14ac:dyDescent="0.2">
      <c r="A3" s="2" t="s">
        <v>2</v>
      </c>
    </row>
    <row r="4" spans="1:7" x14ac:dyDescent="0.2">
      <c r="A4" t="s">
        <v>3</v>
      </c>
    </row>
    <row r="5" spans="1:7" x14ac:dyDescent="0.2">
      <c r="A5" t="s">
        <v>58</v>
      </c>
      <c r="B5">
        <v>0.01</v>
      </c>
      <c r="C5" t="s">
        <v>24</v>
      </c>
      <c r="D5">
        <v>0</v>
      </c>
      <c r="E5" t="s">
        <v>25</v>
      </c>
      <c r="F5">
        <v>0</v>
      </c>
      <c r="G5">
        <v>0.1</v>
      </c>
    </row>
    <row r="6" spans="1:7" x14ac:dyDescent="0.2">
      <c r="A6" t="s">
        <v>23</v>
      </c>
      <c r="B6">
        <v>0</v>
      </c>
      <c r="C6" t="s">
        <v>82</v>
      </c>
      <c r="D6">
        <v>0</v>
      </c>
      <c r="E6" t="s">
        <v>25</v>
      </c>
      <c r="F6">
        <v>0</v>
      </c>
      <c r="G6">
        <v>0</v>
      </c>
    </row>
    <row r="7" spans="1:7" x14ac:dyDescent="0.2">
      <c r="A7" t="s">
        <v>65</v>
      </c>
      <c r="B7">
        <v>0</v>
      </c>
      <c r="C7" t="s">
        <v>24</v>
      </c>
      <c r="D7">
        <v>0</v>
      </c>
      <c r="E7" t="s">
        <v>25</v>
      </c>
      <c r="F7">
        <v>0</v>
      </c>
      <c r="G7">
        <v>0</v>
      </c>
    </row>
    <row r="8" spans="1:7" x14ac:dyDescent="0.2">
      <c r="A8" t="s">
        <v>85</v>
      </c>
      <c r="B8">
        <v>0.01</v>
      </c>
      <c r="C8" t="s">
        <v>24</v>
      </c>
      <c r="D8">
        <v>0</v>
      </c>
      <c r="E8" t="s">
        <v>25</v>
      </c>
      <c r="F8">
        <v>0.3</v>
      </c>
      <c r="G8">
        <v>0.14000000000000001</v>
      </c>
    </row>
    <row r="9" spans="1:7" x14ac:dyDescent="0.2">
      <c r="A9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16.5" bestFit="1" customWidth="1"/>
    <col min="2" max="2" width="17.83203125" bestFit="1" customWidth="1"/>
    <col min="3" max="3" width="9" bestFit="1" customWidth="1"/>
    <col min="4" max="4" width="17.83203125" bestFit="1" customWidth="1"/>
    <col min="5" max="5" width="11.83203125" bestFit="1" customWidth="1"/>
    <col min="6" max="6" width="12.6640625" bestFit="1" customWidth="1"/>
  </cols>
  <sheetData>
    <row r="1" spans="1:7" x14ac:dyDescent="0.2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14</v>
      </c>
      <c r="G1" t="s">
        <v>7</v>
      </c>
    </row>
    <row r="2" spans="1:7" x14ac:dyDescent="0.2">
      <c r="A2" s="2" t="s">
        <v>1</v>
      </c>
      <c r="B2" t="s">
        <v>26</v>
      </c>
      <c r="D2" t="s">
        <v>26</v>
      </c>
      <c r="F2" t="s">
        <v>27</v>
      </c>
      <c r="G2" t="s">
        <v>48</v>
      </c>
    </row>
    <row r="3" spans="1:7" x14ac:dyDescent="0.2">
      <c r="A3" s="2" t="s">
        <v>2</v>
      </c>
    </row>
    <row r="4" spans="1:7" x14ac:dyDescent="0.2">
      <c r="A4" t="s">
        <v>3</v>
      </c>
    </row>
    <row r="5" spans="1:7" x14ac:dyDescent="0.2">
      <c r="A5" t="s">
        <v>58</v>
      </c>
      <c r="B5">
        <v>0.04</v>
      </c>
      <c r="C5" t="s">
        <v>24</v>
      </c>
      <c r="D5">
        <v>0</v>
      </c>
      <c r="E5" t="s">
        <v>25</v>
      </c>
      <c r="F5">
        <v>0.1</v>
      </c>
      <c r="G5">
        <v>0.14000000000000001</v>
      </c>
    </row>
    <row r="6" spans="1:7" x14ac:dyDescent="0.2">
      <c r="A6" t="s">
        <v>23</v>
      </c>
      <c r="B6">
        <v>5.1040000000000002E-2</v>
      </c>
      <c r="C6" t="s">
        <v>82</v>
      </c>
      <c r="D6">
        <v>0</v>
      </c>
      <c r="E6" t="s">
        <v>25</v>
      </c>
      <c r="F6">
        <v>0.14069999999999999</v>
      </c>
      <c r="G6">
        <f>4.93*Ref!B18</f>
        <v>1.7748E-2</v>
      </c>
    </row>
    <row r="7" spans="1:7" x14ac:dyDescent="0.2">
      <c r="A7" t="s">
        <v>65</v>
      </c>
      <c r="B7">
        <v>0.05</v>
      </c>
      <c r="C7" t="s">
        <v>24</v>
      </c>
      <c r="D7">
        <v>0</v>
      </c>
      <c r="E7" t="s">
        <v>25</v>
      </c>
      <c r="F7">
        <v>9.4E-2</v>
      </c>
      <c r="G7">
        <v>1.1520000000000001E-2</v>
      </c>
    </row>
    <row r="8" spans="1:7" x14ac:dyDescent="0.2">
      <c r="A8" t="s">
        <v>85</v>
      </c>
      <c r="B8">
        <v>0.04</v>
      </c>
      <c r="C8" t="s">
        <v>86</v>
      </c>
      <c r="D8">
        <v>0</v>
      </c>
      <c r="E8" t="s">
        <v>25</v>
      </c>
      <c r="F8" s="27">
        <v>0.1</v>
      </c>
      <c r="G8">
        <v>0.14000000000000001</v>
      </c>
    </row>
    <row r="9" spans="1:7" x14ac:dyDescent="0.2">
      <c r="A9" t="s">
        <v>90</v>
      </c>
      <c r="F9" s="27"/>
    </row>
    <row r="10" spans="1:7" x14ac:dyDescent="0.2">
      <c r="A10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topLeftCell="J2" zoomScale="99" workbookViewId="0">
      <selection activeCell="M11" sqref="M11"/>
    </sheetView>
  </sheetViews>
  <sheetFormatPr baseColWidth="10" defaultColWidth="8.83203125" defaultRowHeight="15" x14ac:dyDescent="0.2"/>
  <cols>
    <col min="1" max="1" width="14.83203125" bestFit="1" customWidth="1"/>
    <col min="2" max="2" width="14" bestFit="1" customWidth="1"/>
    <col min="3" max="3" width="14.1640625" bestFit="1" customWidth="1"/>
    <col min="4" max="4" width="12.33203125" style="3" bestFit="1" customWidth="1"/>
    <col min="5" max="5" width="19.83203125" bestFit="1" customWidth="1"/>
    <col min="6" max="6" width="16.5" bestFit="1" customWidth="1"/>
    <col min="7" max="7" width="14.5" bestFit="1" customWidth="1"/>
    <col min="9" max="9" width="22.1640625" bestFit="1" customWidth="1"/>
    <col min="10" max="10" width="18.6640625" bestFit="1" customWidth="1"/>
    <col min="11" max="11" width="19.5" bestFit="1" customWidth="1"/>
    <col min="12" max="12" width="21.6640625" bestFit="1" customWidth="1"/>
    <col min="13" max="13" width="17.83203125" bestFit="1" customWidth="1"/>
  </cols>
  <sheetData>
    <row r="1" spans="1:13" x14ac:dyDescent="0.2">
      <c r="A1" s="1" t="s">
        <v>0</v>
      </c>
      <c r="B1" s="3" t="s">
        <v>28</v>
      </c>
      <c r="C1" s="3" t="s">
        <v>29</v>
      </c>
      <c r="D1" s="3" t="s">
        <v>19</v>
      </c>
      <c r="E1" t="s">
        <v>53</v>
      </c>
      <c r="F1" t="s">
        <v>54</v>
      </c>
      <c r="G1" t="s">
        <v>55</v>
      </c>
      <c r="H1" t="s">
        <v>12</v>
      </c>
      <c r="I1" s="22" t="s">
        <v>16</v>
      </c>
      <c r="J1" t="s">
        <v>15</v>
      </c>
      <c r="K1" t="s">
        <v>17</v>
      </c>
      <c r="L1" t="s">
        <v>18</v>
      </c>
      <c r="M1" t="s">
        <v>7</v>
      </c>
    </row>
    <row r="2" spans="1:13" x14ac:dyDescent="0.2">
      <c r="A2" s="2" t="s">
        <v>1</v>
      </c>
      <c r="B2" s="2" t="s">
        <v>49</v>
      </c>
      <c r="C2" s="2" t="s">
        <v>50</v>
      </c>
      <c r="D2" s="2" t="s">
        <v>51</v>
      </c>
      <c r="E2" s="2" t="s">
        <v>52</v>
      </c>
      <c r="G2" s="2" t="s">
        <v>56</v>
      </c>
      <c r="I2" s="2" t="s">
        <v>57</v>
      </c>
      <c r="K2" t="s">
        <v>56</v>
      </c>
      <c r="M2" t="s">
        <v>60</v>
      </c>
    </row>
    <row r="3" spans="1:13" x14ac:dyDescent="0.2">
      <c r="A3" s="2" t="s">
        <v>2</v>
      </c>
      <c r="B3" s="2"/>
      <c r="C3" s="2"/>
      <c r="D3" s="2"/>
    </row>
    <row r="4" spans="1:13" x14ac:dyDescent="0.2">
      <c r="A4" t="s">
        <v>3</v>
      </c>
    </row>
    <row r="5" spans="1:13" x14ac:dyDescent="0.2">
      <c r="A5" t="s">
        <v>58</v>
      </c>
      <c r="B5">
        <v>1.1499999999999999</v>
      </c>
      <c r="C5">
        <v>0.15</v>
      </c>
      <c r="D5" s="3">
        <v>0.15</v>
      </c>
      <c r="E5" s="3">
        <v>0.3</v>
      </c>
      <c r="F5" t="s">
        <v>24</v>
      </c>
      <c r="G5">
        <v>0</v>
      </c>
      <c r="H5" t="s">
        <v>25</v>
      </c>
      <c r="I5">
        <v>0.2</v>
      </c>
      <c r="J5" t="s">
        <v>75</v>
      </c>
      <c r="K5">
        <v>0</v>
      </c>
      <c r="L5" t="s">
        <v>25</v>
      </c>
      <c r="M5">
        <v>0.24</v>
      </c>
    </row>
    <row r="6" spans="1:13" x14ac:dyDescent="0.2">
      <c r="A6" t="s">
        <v>23</v>
      </c>
      <c r="B6">
        <v>1.3141700000000001</v>
      </c>
      <c r="C6">
        <v>0</v>
      </c>
      <c r="D6" s="27">
        <v>0.01</v>
      </c>
      <c r="E6">
        <v>0.28799999999999998</v>
      </c>
      <c r="F6" t="s">
        <v>82</v>
      </c>
      <c r="G6">
        <v>0</v>
      </c>
      <c r="H6" t="s">
        <v>25</v>
      </c>
      <c r="I6">
        <v>0.20499999999999999</v>
      </c>
      <c r="J6" t="s">
        <v>75</v>
      </c>
      <c r="K6">
        <v>0</v>
      </c>
      <c r="L6" t="s">
        <v>25</v>
      </c>
      <c r="M6">
        <f>(110-36.44)*Ref!B18</f>
        <v>0.264816</v>
      </c>
    </row>
    <row r="7" spans="1:13" x14ac:dyDescent="0.2">
      <c r="A7" t="s">
        <v>65</v>
      </c>
      <c r="B7">
        <v>1.1200000000000001</v>
      </c>
      <c r="C7">
        <v>0</v>
      </c>
      <c r="D7" s="26">
        <f>0.013*(56/100)</f>
        <v>7.28E-3</v>
      </c>
      <c r="E7">
        <v>0.3548</v>
      </c>
      <c r="F7" t="s">
        <v>24</v>
      </c>
      <c r="G7">
        <v>0</v>
      </c>
      <c r="H7" t="s">
        <v>25</v>
      </c>
      <c r="I7">
        <v>0.152</v>
      </c>
      <c r="J7" t="s">
        <v>75</v>
      </c>
      <c r="K7">
        <v>0</v>
      </c>
      <c r="L7" t="s">
        <v>25</v>
      </c>
      <c r="M7" s="25">
        <v>0.10444000000000001</v>
      </c>
    </row>
    <row r="8" spans="1:13" x14ac:dyDescent="0.2">
      <c r="A8" t="s">
        <v>85</v>
      </c>
      <c r="B8">
        <v>1.17</v>
      </c>
      <c r="C8">
        <v>0.12</v>
      </c>
      <c r="D8" s="27">
        <v>0.01</v>
      </c>
      <c r="E8" s="3">
        <v>0.36499999999999999</v>
      </c>
      <c r="F8" t="s">
        <v>86</v>
      </c>
      <c r="G8">
        <v>0</v>
      </c>
      <c r="H8" t="s">
        <v>25</v>
      </c>
      <c r="I8">
        <v>0.14000000000000001</v>
      </c>
      <c r="J8" t="s">
        <v>75</v>
      </c>
      <c r="K8">
        <v>0</v>
      </c>
      <c r="L8" t="s">
        <v>25</v>
      </c>
      <c r="M8">
        <v>0.24</v>
      </c>
    </row>
    <row r="9" spans="1:13" x14ac:dyDescent="0.2">
      <c r="A9" t="s">
        <v>90</v>
      </c>
      <c r="B9" s="27">
        <v>1.1499999999999999</v>
      </c>
      <c r="C9" s="27">
        <v>0</v>
      </c>
      <c r="D9" s="27">
        <v>0.01</v>
      </c>
      <c r="E9" s="3">
        <v>0.45300000000000001</v>
      </c>
      <c r="F9" t="s">
        <v>88</v>
      </c>
      <c r="G9" s="3">
        <v>0</v>
      </c>
      <c r="H9" t="s">
        <v>25</v>
      </c>
      <c r="I9" s="3">
        <v>9.1600000000000001E-2</v>
      </c>
      <c r="J9" t="s">
        <v>89</v>
      </c>
      <c r="K9">
        <v>0</v>
      </c>
      <c r="L9" t="s">
        <v>25</v>
      </c>
    </row>
    <row r="10" spans="1:13" x14ac:dyDescent="0.2">
      <c r="A10" t="s">
        <v>92</v>
      </c>
      <c r="B10" s="30">
        <f>70.2/54.4</f>
        <v>1.2904411764705883</v>
      </c>
      <c r="E10">
        <f>26.7/54.4</f>
        <v>0.49080882352941174</v>
      </c>
      <c r="F10" t="s">
        <v>93</v>
      </c>
      <c r="M10">
        <f>0.06*Ref!B20</f>
        <v>6.9779999999999995E-2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workbookViewId="0">
      <selection activeCell="A4" sqref="A4:A10"/>
    </sheetView>
  </sheetViews>
  <sheetFormatPr baseColWidth="10" defaultColWidth="8.83203125" defaultRowHeight="15" x14ac:dyDescent="0.2"/>
  <cols>
    <col min="1" max="1" width="14.83203125" bestFit="1" customWidth="1"/>
    <col min="2" max="2" width="11.6640625" customWidth="1"/>
    <col min="3" max="3" width="14.1640625" bestFit="1" customWidth="1"/>
    <col min="4" max="4" width="17.6640625" bestFit="1" customWidth="1"/>
    <col min="5" max="5" width="14.33203125" bestFit="1" customWidth="1"/>
    <col min="6" max="6" width="18.1640625" bestFit="1" customWidth="1"/>
    <col min="7" max="7" width="11.83203125" bestFit="1" customWidth="1"/>
    <col min="8" max="8" width="12.33203125" bestFit="1" customWidth="1"/>
    <col min="9" max="9" width="17.83203125" bestFit="1" customWidth="1"/>
  </cols>
  <sheetData>
    <row r="1" spans="1:10" x14ac:dyDescent="0.2">
      <c r="A1" s="1" t="s">
        <v>0</v>
      </c>
      <c r="B1" s="3" t="s">
        <v>79</v>
      </c>
      <c r="C1" t="s">
        <v>20</v>
      </c>
      <c r="D1" t="s">
        <v>4</v>
      </c>
      <c r="E1" t="s">
        <v>21</v>
      </c>
      <c r="F1" t="s">
        <v>22</v>
      </c>
      <c r="G1" t="s">
        <v>12</v>
      </c>
      <c r="H1" t="s">
        <v>19</v>
      </c>
      <c r="I1" t="s">
        <v>7</v>
      </c>
      <c r="J1" t="s">
        <v>74</v>
      </c>
    </row>
    <row r="2" spans="1:10" x14ac:dyDescent="0.2">
      <c r="A2" s="2" t="s">
        <v>1</v>
      </c>
      <c r="B2" s="2" t="s">
        <v>80</v>
      </c>
      <c r="C2" t="s">
        <v>76</v>
      </c>
      <c r="I2" t="s">
        <v>78</v>
      </c>
      <c r="J2" t="s">
        <v>77</v>
      </c>
    </row>
    <row r="3" spans="1:10" x14ac:dyDescent="0.2">
      <c r="A3" s="2" t="s">
        <v>2</v>
      </c>
      <c r="B3" s="2"/>
    </row>
    <row r="4" spans="1:10" x14ac:dyDescent="0.2">
      <c r="A4" t="s">
        <v>3</v>
      </c>
    </row>
    <row r="5" spans="1:10" x14ac:dyDescent="0.2">
      <c r="A5" t="s">
        <v>58</v>
      </c>
      <c r="B5">
        <f>0.95</f>
        <v>0.95</v>
      </c>
      <c r="C5">
        <v>0.155</v>
      </c>
      <c r="D5">
        <v>0.01</v>
      </c>
      <c r="E5" t="s">
        <v>24</v>
      </c>
      <c r="F5">
        <v>0</v>
      </c>
      <c r="G5" t="s">
        <v>25</v>
      </c>
      <c r="H5">
        <v>0.1</v>
      </c>
      <c r="I5">
        <v>0.1</v>
      </c>
      <c r="J5">
        <v>7.0000000000000007E-2</v>
      </c>
    </row>
    <row r="6" spans="1:10" x14ac:dyDescent="0.2">
      <c r="A6" t="s">
        <v>23</v>
      </c>
      <c r="B6">
        <f>0.95</f>
        <v>0.95</v>
      </c>
      <c r="C6">
        <v>0.14000000000000001</v>
      </c>
      <c r="D6">
        <v>0</v>
      </c>
      <c r="E6" t="s">
        <v>82</v>
      </c>
      <c r="F6">
        <v>0</v>
      </c>
      <c r="G6" t="s">
        <v>25</v>
      </c>
      <c r="H6" s="28">
        <f>H7</f>
        <v>6.9159520000000002E-2</v>
      </c>
      <c r="I6">
        <f>35.5*Ref!B18</f>
        <v>0.1278</v>
      </c>
      <c r="J6">
        <f>51.08*Ref!C12</f>
        <v>7.2923115195859714E-2</v>
      </c>
    </row>
    <row r="7" spans="1:10" x14ac:dyDescent="0.2">
      <c r="A7" t="s">
        <v>65</v>
      </c>
      <c r="B7">
        <f>0.9058</f>
        <v>0.90580000000000005</v>
      </c>
      <c r="C7">
        <f>0.1169+0.0731</f>
        <v>0.19</v>
      </c>
      <c r="D7">
        <v>0</v>
      </c>
      <c r="E7" t="s">
        <v>24</v>
      </c>
      <c r="F7">
        <v>0</v>
      </c>
      <c r="G7" t="s">
        <v>25</v>
      </c>
      <c r="H7" s="25">
        <f>0.9136*0.0757</f>
        <v>6.9159520000000002E-2</v>
      </c>
      <c r="I7">
        <v>7.1999999999999995E-2</v>
      </c>
      <c r="J7">
        <v>7.4236999999999997E-2</v>
      </c>
    </row>
    <row r="8" spans="1:10" x14ac:dyDescent="0.2">
      <c r="A8" t="s">
        <v>85</v>
      </c>
      <c r="B8">
        <v>0.95</v>
      </c>
      <c r="C8">
        <v>0.155</v>
      </c>
      <c r="D8">
        <v>0.01</v>
      </c>
      <c r="E8" t="s">
        <v>87</v>
      </c>
      <c r="F8">
        <v>0</v>
      </c>
      <c r="G8" t="s">
        <v>25</v>
      </c>
      <c r="H8" s="27">
        <v>6.9000000000000006E-2</v>
      </c>
      <c r="I8">
        <v>0.2</v>
      </c>
      <c r="J8" s="27">
        <v>7.0000000000000007E-2</v>
      </c>
    </row>
    <row r="9" spans="1:10" x14ac:dyDescent="0.2">
      <c r="A9" t="s">
        <v>90</v>
      </c>
    </row>
    <row r="10" spans="1:10" x14ac:dyDescent="0.2">
      <c r="A10" t="s">
        <v>92</v>
      </c>
      <c r="B10" s="31">
        <f>53.4/62.7</f>
        <v>0.85167464114832525</v>
      </c>
      <c r="C10" s="31">
        <f>17/62.7</f>
        <v>0.27113237639553428</v>
      </c>
      <c r="I10">
        <f>0.04*Ref!B20</f>
        <v>4.6519999999999999E-2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AB6A-CEA2-744B-A19C-F0BCF69F67CD}">
  <dimension ref="A1:B10"/>
  <sheetViews>
    <sheetView tabSelected="1" workbookViewId="0">
      <selection activeCell="B11" sqref="B11"/>
    </sheetView>
  </sheetViews>
  <sheetFormatPr baseColWidth="10" defaultRowHeight="15" x14ac:dyDescent="0.2"/>
  <sheetData>
    <row r="1" spans="1:2" s="1" customFormat="1" x14ac:dyDescent="0.2">
      <c r="A1" s="1" t="s">
        <v>0</v>
      </c>
      <c r="B1" s="3" t="s">
        <v>7</v>
      </c>
    </row>
    <row r="2" spans="1:2" s="2" customFormat="1" x14ac:dyDescent="0.2">
      <c r="A2" s="2" t="s">
        <v>95</v>
      </c>
    </row>
    <row r="3" spans="1:2" s="2" customFormat="1" x14ac:dyDescent="0.2">
      <c r="A3" s="2" t="s">
        <v>2</v>
      </c>
      <c r="B3" s="2" t="s">
        <v>96</v>
      </c>
    </row>
    <row r="4" spans="1:2" x14ac:dyDescent="0.2">
      <c r="A4" t="s">
        <v>3</v>
      </c>
    </row>
    <row r="5" spans="1:2" x14ac:dyDescent="0.2">
      <c r="A5" t="s">
        <v>58</v>
      </c>
    </row>
    <row r="6" spans="1:2" x14ac:dyDescent="0.2">
      <c r="A6" t="s">
        <v>23</v>
      </c>
    </row>
    <row r="7" spans="1:2" x14ac:dyDescent="0.2">
      <c r="A7" t="s">
        <v>65</v>
      </c>
    </row>
    <row r="8" spans="1:2" x14ac:dyDescent="0.2">
      <c r="A8" t="s">
        <v>85</v>
      </c>
    </row>
    <row r="9" spans="1:2" x14ac:dyDescent="0.2">
      <c r="A9" t="s">
        <v>90</v>
      </c>
    </row>
    <row r="10" spans="1:2" x14ac:dyDescent="0.2">
      <c r="A10" t="s">
        <v>92</v>
      </c>
      <c r="B10">
        <f>(0.05+0.33)*Ref!B20</f>
        <v>0.44194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"/>
  <sheetViews>
    <sheetView workbookViewId="0">
      <selection activeCell="A9" sqref="A9"/>
    </sheetView>
  </sheetViews>
  <sheetFormatPr baseColWidth="10" defaultColWidth="10.1640625" defaultRowHeight="15" x14ac:dyDescent="0.2"/>
  <cols>
    <col min="1" max="1" width="14.83203125" bestFit="1" customWidth="1"/>
    <col min="2" max="2" width="21.5" style="5" bestFit="1" customWidth="1"/>
    <col min="3" max="3" width="17.83203125" style="5" bestFit="1" customWidth="1"/>
    <col min="4" max="4" width="15.83203125" style="5" bestFit="1" customWidth="1"/>
    <col min="5" max="5" width="19" style="5" bestFit="1" customWidth="1"/>
    <col min="6" max="6" width="17.83203125" style="5" bestFit="1" customWidth="1"/>
    <col min="7" max="7" width="28.5" style="5" bestFit="1" customWidth="1"/>
    <col min="8" max="16384" width="10.1640625" style="5"/>
  </cols>
  <sheetData>
    <row r="1" spans="1:3" s="1" customFormat="1" x14ac:dyDescent="0.2">
      <c r="A1" s="1" t="s">
        <v>0</v>
      </c>
      <c r="B1" s="22" t="s">
        <v>62</v>
      </c>
      <c r="C1" s="21" t="s">
        <v>9</v>
      </c>
    </row>
    <row r="2" spans="1:3" x14ac:dyDescent="0.2">
      <c r="A2" s="2" t="s">
        <v>1</v>
      </c>
      <c r="C2" s="22" t="s">
        <v>83</v>
      </c>
    </row>
    <row r="3" spans="1:3" x14ac:dyDescent="0.2">
      <c r="A3" s="2" t="s">
        <v>2</v>
      </c>
    </row>
    <row r="4" spans="1:3" x14ac:dyDescent="0.2">
      <c r="A4" t="s">
        <v>3</v>
      </c>
    </row>
    <row r="5" spans="1:3" x14ac:dyDescent="0.2">
      <c r="A5" t="s">
        <v>58</v>
      </c>
    </row>
    <row r="6" spans="1:3" x14ac:dyDescent="0.2">
      <c r="A6" t="s">
        <v>23</v>
      </c>
      <c r="B6" s="5">
        <f>B7</f>
        <v>0.87</v>
      </c>
      <c r="C6" s="5">
        <f>8.2*0.3264</f>
        <v>2.6764799999999997</v>
      </c>
    </row>
    <row r="7" spans="1:3" x14ac:dyDescent="0.2">
      <c r="A7" t="s">
        <v>65</v>
      </c>
      <c r="B7" s="5">
        <v>0.87</v>
      </c>
      <c r="C7" s="5">
        <v>1.3869199999999999</v>
      </c>
    </row>
    <row r="8" spans="1:3" x14ac:dyDescent="0.2">
      <c r="A8" t="s">
        <v>85</v>
      </c>
      <c r="B8" s="29">
        <f>B7</f>
        <v>0.87</v>
      </c>
      <c r="C8" s="29">
        <f>C7</f>
        <v>1.3869199999999999</v>
      </c>
    </row>
    <row r="9" spans="1:3" x14ac:dyDescent="0.2">
      <c r="A9" t="s">
        <v>90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"/>
  <sheetViews>
    <sheetView workbookViewId="0">
      <selection activeCell="B11" sqref="B11"/>
    </sheetView>
  </sheetViews>
  <sheetFormatPr baseColWidth="10" defaultColWidth="10.1640625" defaultRowHeight="15" x14ac:dyDescent="0.2"/>
  <cols>
    <col min="1" max="1" width="14.83203125" bestFit="1" customWidth="1"/>
    <col min="2" max="2" width="13.1640625" style="5" bestFit="1" customWidth="1"/>
    <col min="3" max="3" width="15.83203125" style="5" bestFit="1" customWidth="1"/>
    <col min="4" max="4" width="19" style="5" bestFit="1" customWidth="1"/>
    <col min="5" max="5" width="17.83203125" style="5" bestFit="1" customWidth="1"/>
    <col min="6" max="6" width="28.5" style="5" bestFit="1" customWidth="1"/>
    <col min="7" max="7" width="20.5" style="5" bestFit="1" customWidth="1"/>
    <col min="8" max="8" width="11" style="5" bestFit="1" customWidth="1"/>
    <col min="9" max="16384" width="10.1640625" style="5"/>
  </cols>
  <sheetData>
    <row r="1" spans="1:9" x14ac:dyDescent="0.2">
      <c r="A1" s="1" t="s">
        <v>0</v>
      </c>
      <c r="B1" s="20" t="s">
        <v>61</v>
      </c>
      <c r="C1" s="1" t="s">
        <v>63</v>
      </c>
      <c r="D1" s="1" t="s">
        <v>2</v>
      </c>
      <c r="E1" s="1"/>
      <c r="F1" s="1"/>
      <c r="G1" s="1"/>
      <c r="H1" s="1"/>
      <c r="I1" s="1"/>
    </row>
    <row r="2" spans="1:9" x14ac:dyDescent="0.2">
      <c r="A2" s="2" t="s">
        <v>1</v>
      </c>
      <c r="B2" s="22" t="s">
        <v>72</v>
      </c>
      <c r="F2" s="20"/>
    </row>
    <row r="3" spans="1:9" x14ac:dyDescent="0.2">
      <c r="A3" s="2" t="s">
        <v>2</v>
      </c>
    </row>
    <row r="4" spans="1:9" x14ac:dyDescent="0.2">
      <c r="A4" t="s">
        <v>3</v>
      </c>
    </row>
    <row r="5" spans="1:9" x14ac:dyDescent="0.2">
      <c r="A5" t="s">
        <v>58</v>
      </c>
    </row>
    <row r="6" spans="1:9" x14ac:dyDescent="0.2">
      <c r="A6" t="s">
        <v>23</v>
      </c>
      <c r="B6" s="5">
        <v>0.32640000000000002</v>
      </c>
      <c r="C6" t="s">
        <v>84</v>
      </c>
    </row>
    <row r="7" spans="1:9" x14ac:dyDescent="0.2">
      <c r="A7" t="s">
        <v>65</v>
      </c>
      <c r="B7" s="5">
        <v>0.32</v>
      </c>
      <c r="C7" s="22" t="s">
        <v>70</v>
      </c>
    </row>
    <row r="8" spans="1:9" x14ac:dyDescent="0.2">
      <c r="A8" t="s">
        <v>85</v>
      </c>
      <c r="B8" s="29">
        <v>0.4773</v>
      </c>
      <c r="C8" s="29" t="s">
        <v>70</v>
      </c>
      <c r="D8" s="22" t="s">
        <v>91</v>
      </c>
    </row>
    <row r="9" spans="1:9" x14ac:dyDescent="0.2">
      <c r="A9" t="s">
        <v>90</v>
      </c>
      <c r="B9" s="29">
        <v>0.27550000000000002</v>
      </c>
      <c r="D9" s="22" t="s">
        <v>91</v>
      </c>
    </row>
    <row r="10" spans="1:9" x14ac:dyDescent="0.2">
      <c r="A10" t="s">
        <v>92</v>
      </c>
      <c r="B10" s="5">
        <f>18/39</f>
        <v>0.46153846153846156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Coke</vt:lpstr>
      <vt:lpstr>Lime</vt:lpstr>
      <vt:lpstr>Pellets</vt:lpstr>
      <vt:lpstr>Sinter</vt:lpstr>
      <vt:lpstr>Iron</vt:lpstr>
      <vt:lpstr>Steel</vt:lpstr>
      <vt:lpstr>Finishing</vt:lpstr>
      <vt:lpstr>Oxygen</vt:lpstr>
      <vt:lpstr>Electricity</vt:lpstr>
      <vt:lpstr>Fuel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2019-04-25T20:09:48Z</dcterms:modified>
</cp:coreProperties>
</file>