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06A9C349-4BFC-444A-A676-4705FA3182D9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emissions" sheetId="3" r:id="rId1"/>
    <sheet name="remov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G4" i="3"/>
  <c r="G5" i="3"/>
  <c r="B6" i="3"/>
  <c r="M6" i="3" s="1"/>
  <c r="G6" i="3"/>
  <c r="B7" i="3"/>
  <c r="G7" i="3"/>
  <c r="K7" i="3" s="1"/>
  <c r="M7" i="3" s="1"/>
  <c r="B10" i="3"/>
  <c r="G10" i="3"/>
  <c r="K10" i="3" s="1"/>
  <c r="B11" i="3"/>
  <c r="G11" i="3"/>
  <c r="K11" i="3" s="1"/>
  <c r="M11" i="3" s="1"/>
  <c r="B12" i="3"/>
  <c r="G12" i="3"/>
  <c r="K12" i="3" s="1"/>
  <c r="B13" i="3"/>
  <c r="G13" i="3"/>
  <c r="K13" i="3" s="1"/>
  <c r="M13" i="3" s="1"/>
  <c r="C14" i="3"/>
  <c r="D14" i="3"/>
  <c r="E14" i="3"/>
  <c r="H14" i="3"/>
  <c r="I14" i="3"/>
  <c r="G14" i="3" s="1"/>
  <c r="B15" i="3"/>
  <c r="G15" i="3"/>
  <c r="G30" i="3" s="1"/>
  <c r="K30" i="3" s="1"/>
  <c r="K15" i="3"/>
  <c r="B16" i="3"/>
  <c r="G16" i="3"/>
  <c r="K16" i="3" s="1"/>
  <c r="G17" i="3"/>
  <c r="B18" i="3"/>
  <c r="G18" i="3"/>
  <c r="K18" i="3" s="1"/>
  <c r="G19" i="3"/>
  <c r="B20" i="3"/>
  <c r="H20" i="3"/>
  <c r="G20" i="3" s="1"/>
  <c r="B21" i="3"/>
  <c r="H21" i="3"/>
  <c r="G21" i="3" s="1"/>
  <c r="B22" i="3"/>
  <c r="G22" i="3"/>
  <c r="K22" i="3" s="1"/>
  <c r="M22" i="3" s="1"/>
  <c r="C23" i="3"/>
  <c r="K23" i="3" s="1"/>
  <c r="G23" i="3"/>
  <c r="C26" i="3"/>
  <c r="G26" i="3"/>
  <c r="C27" i="3"/>
  <c r="B27" i="3" s="1"/>
  <c r="G27" i="3"/>
  <c r="B28" i="3"/>
  <c r="G28" i="3"/>
  <c r="K28" i="3" s="1"/>
  <c r="M28" i="3" s="1"/>
  <c r="B29" i="3"/>
  <c r="M29" i="3" s="1"/>
  <c r="B30" i="3"/>
  <c r="B31" i="3"/>
  <c r="G31" i="3"/>
  <c r="K31" i="3" s="1"/>
  <c r="B32" i="3"/>
  <c r="G32" i="3"/>
  <c r="K32" i="3" s="1"/>
  <c r="F33" i="3"/>
  <c r="L33" i="3"/>
  <c r="F34" i="3"/>
  <c r="L34" i="3"/>
  <c r="F35" i="3"/>
  <c r="L35" i="3"/>
  <c r="F36" i="3"/>
  <c r="F37" i="3"/>
  <c r="L37" i="3"/>
  <c r="F38" i="3"/>
  <c r="L38" i="3"/>
  <c r="F39" i="3"/>
  <c r="L39" i="3"/>
  <c r="F40" i="3"/>
  <c r="L40" i="3"/>
  <c r="F41" i="3"/>
  <c r="L41" i="3"/>
  <c r="F42" i="3"/>
  <c r="L42" i="3"/>
  <c r="F43" i="3"/>
  <c r="L43" i="3"/>
  <c r="F44" i="3"/>
  <c r="L44" i="3"/>
  <c r="F45" i="3"/>
  <c r="L45" i="3"/>
  <c r="F46" i="3"/>
  <c r="L46" i="3"/>
  <c r="B47" i="3"/>
  <c r="G47" i="3"/>
  <c r="B48" i="3"/>
  <c r="G48" i="3"/>
  <c r="B49" i="3"/>
  <c r="G49" i="3"/>
  <c r="B50" i="3"/>
  <c r="H50" i="3"/>
  <c r="I50" i="3"/>
  <c r="B51" i="3"/>
  <c r="G51" i="3"/>
  <c r="K51" i="3" s="1"/>
  <c r="B52" i="3"/>
  <c r="G52" i="3"/>
  <c r="K52" i="3" s="1"/>
  <c r="M52" i="3" s="1"/>
  <c r="B53" i="3"/>
  <c r="G53" i="3"/>
  <c r="K53" i="3" s="1"/>
  <c r="B54" i="3"/>
  <c r="G54" i="3"/>
  <c r="K54" i="3" s="1"/>
  <c r="M54" i="3" s="1"/>
  <c r="B55" i="3"/>
  <c r="G55" i="3"/>
  <c r="K55" i="3" s="1"/>
  <c r="B56" i="3"/>
  <c r="G56" i="3"/>
  <c r="K56" i="3" s="1"/>
  <c r="M56" i="3" s="1"/>
  <c r="B57" i="3"/>
  <c r="G57" i="3"/>
  <c r="K57" i="3" s="1"/>
  <c r="C58" i="3"/>
  <c r="D58" i="3"/>
  <c r="E58" i="3"/>
  <c r="H58" i="3"/>
  <c r="I58" i="3"/>
  <c r="B59" i="3"/>
  <c r="G59" i="3"/>
  <c r="K59" i="3" s="1"/>
  <c r="B60" i="3"/>
  <c r="I60" i="3"/>
  <c r="G60" i="3" s="1"/>
  <c r="K60" i="3" s="1"/>
  <c r="B61" i="3"/>
  <c r="H61" i="3"/>
  <c r="I61" i="3"/>
  <c r="J61" i="3"/>
  <c r="B62" i="3"/>
  <c r="H62" i="3"/>
  <c r="I62" i="3"/>
  <c r="J62" i="3"/>
  <c r="B23" i="3" l="1"/>
  <c r="G24" i="3" s="1"/>
  <c r="K14" i="3"/>
  <c r="M15" i="3"/>
  <c r="G61" i="3"/>
  <c r="K61" i="3" s="1"/>
  <c r="M61" i="3" s="1"/>
  <c r="M57" i="3"/>
  <c r="M55" i="3"/>
  <c r="M53" i="3"/>
  <c r="M51" i="3"/>
  <c r="B24" i="3"/>
  <c r="K27" i="3"/>
  <c r="M27" i="3" s="1"/>
  <c r="K26" i="3"/>
  <c r="M59" i="3"/>
  <c r="G58" i="3"/>
  <c r="K58" i="3" s="1"/>
  <c r="B26" i="3"/>
  <c r="M26" i="3" s="1"/>
  <c r="M16" i="3"/>
  <c r="M12" i="3"/>
  <c r="M10" i="3"/>
  <c r="G50" i="3"/>
  <c r="M31" i="3"/>
  <c r="G25" i="3"/>
  <c r="K25" i="3" s="1"/>
  <c r="M23" i="3"/>
  <c r="G62" i="3"/>
  <c r="K62" i="3" s="1"/>
  <c r="M62" i="3" s="1"/>
  <c r="M60" i="3"/>
  <c r="M32" i="3"/>
  <c r="B25" i="3"/>
  <c r="M30" i="3"/>
  <c r="B58" i="3"/>
  <c r="M58" i="3" s="1"/>
  <c r="B14" i="3"/>
  <c r="M14" i="3" s="1"/>
  <c r="G8" i="3"/>
  <c r="K8" i="3" s="1"/>
  <c r="M8" i="3" s="1"/>
  <c r="G9" i="3"/>
  <c r="K9" i="3" s="1"/>
  <c r="M9" i="3" s="1"/>
  <c r="B12" i="2"/>
  <c r="M25" i="3" l="1"/>
  <c r="B43" i="2"/>
  <c r="B42" i="2"/>
  <c r="B39" i="2" l="1"/>
  <c r="B13" i="2" l="1"/>
</calcChain>
</file>

<file path=xl/sharedStrings.xml><?xml version="1.0" encoding="utf-8"?>
<sst xmlns="http://schemas.openxmlformats.org/spreadsheetml/2006/main" count="284" uniqueCount="119">
  <si>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</si>
  <si>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</si>
  <si>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</si>
  <si>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</si>
  <si>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</si>
  <si>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</si>
  <si>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</si>
  <si>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</si>
  <si>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</si>
  <si>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</si>
  <si>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</si>
  <si>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</si>
  <si>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</si>
  <si>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</si>
  <si>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</si>
  <si>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</si>
  <si>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</si>
  <si>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</si>
  <si>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</si>
  <si>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</si>
  <si>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</si>
  <si>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</si>
  <si>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</si>
  <si>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</si>
  <si>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</si>
  <si>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</si>
  <si>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</si>
  <si>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</si>
  <si>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</si>
  <si>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</si>
  <si>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</si>
  <si>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</si>
  <si>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</si>
  <si>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</si>
  <si>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</si>
  <si>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</si>
  <si>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</si>
  <si>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</si>
  <si>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</si>
  <si>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</si>
  <si>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</si>
  <si>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</si>
  <si>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</si>
  <si>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</si>
  <si>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</si>
  <si>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</si>
  <si>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</si>
  <si>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</si>
  <si>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</si>
  <si>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</si>
  <si>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</si>
  <si>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</si>
  <si>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</si>
  <si>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wood chips (EU no swiss, dry)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</si>
  <si>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</si>
  <si>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</si>
  <si>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</si>
  <si>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</si>
  <si>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</si>
  <si>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</si>
  <si>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</si>
  <si>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</si>
  <si>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spent solvent</t>
  </si>
  <si>
    <t>hot rolled coil</t>
  </si>
  <si>
    <t>solvent sludge</t>
  </si>
  <si>
    <t>Disposal only</t>
  </si>
  <si>
    <t>solvent (MEA), production only</t>
  </si>
  <si>
    <t>Transport of CO2  **IN TKM**</t>
  </si>
  <si>
    <t>wood chips, RER emissions</t>
  </si>
  <si>
    <t>wood chips, high emissions</t>
  </si>
  <si>
    <t>wood chips, medium emissions</t>
  </si>
  <si>
    <t>including disposal</t>
  </si>
  <si>
    <t>charcoal (GLO)</t>
  </si>
  <si>
    <t>DISPOSAL OF hot rolled coil</t>
  </si>
  <si>
    <t>CO2+CH4</t>
  </si>
  <si>
    <t>relative to CO2 only</t>
  </si>
  <si>
    <t>CH4 land transform</t>
  </si>
  <si>
    <t>CO2 land transform</t>
  </si>
  <si>
    <t>charcoal-low upstream</t>
  </si>
  <si>
    <t>charcoal-high upstream</t>
  </si>
  <si>
    <t>electricity, RER, GJ</t>
  </si>
  <si>
    <t>electricity, CN, GJ</t>
  </si>
  <si>
    <t>iron scrap</t>
  </si>
  <si>
    <t>CH4 (CO2eq)</t>
  </si>
  <si>
    <t>ELCD</t>
  </si>
  <si>
    <t>syngas factory use</t>
  </si>
  <si>
    <t>EAF use</t>
  </si>
  <si>
    <t>BOF use</t>
  </si>
  <si>
    <t>sinter factory use</t>
  </si>
  <si>
    <t>BF factory use</t>
  </si>
  <si>
    <t>pellet factory use</t>
  </si>
  <si>
    <t>hot rolling factory use</t>
  </si>
  <si>
    <t>coke oven use</t>
  </si>
  <si>
    <t>lime factory use</t>
  </si>
  <si>
    <t>factory CO2</t>
  </si>
  <si>
    <t>factory CH4</t>
  </si>
  <si>
    <t>factory CO2 removed</t>
  </si>
  <si>
    <t>lime kiln use</t>
  </si>
  <si>
    <t>O2 factory use</t>
  </si>
  <si>
    <t>electricity turbine use</t>
  </si>
  <si>
    <t>heat turbine use</t>
  </si>
  <si>
    <t>includes methane emissions from nat gas use</t>
  </si>
  <si>
    <t>dry cleft timber</t>
  </si>
  <si>
    <t>BOF use + low alloy</t>
  </si>
  <si>
    <t>charcoal kiln use</t>
  </si>
  <si>
    <t>low alloy</t>
  </si>
  <si>
    <t>no alloy</t>
  </si>
  <si>
    <t>chromium alloy</t>
  </si>
  <si>
    <t>BOF use - low alloy</t>
  </si>
  <si>
    <t>meta-type</t>
  </si>
  <si>
    <t>mineral</t>
  </si>
  <si>
    <t>energy-fuel</t>
  </si>
  <si>
    <t>energy-electric</t>
  </si>
  <si>
    <t>biomass</t>
  </si>
  <si>
    <t>chemical</t>
  </si>
  <si>
    <t>transport</t>
  </si>
  <si>
    <t>metal</t>
  </si>
  <si>
    <t>waste</t>
  </si>
  <si>
    <t>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</si>
</sst>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11" fontId="2" fillId="0" borderId="0" xfId="0" applyNumberFormat="1" applyFont="1"/>
    <xf numFmtId="11" fontId="0" fillId="0" borderId="0" xfId="0" applyNumberFormat="1"/>
    <xf numFmtId="9" fontId="2" fillId="0" borderId="0" xfId="1" applyFont="1"/>
    <xf numFmtId="9" fontId="6" fillId="0" borderId="0" xfId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7" fillId="0" borderId="0" xfId="0" applyFont="1" applyBorder="1" applyAlignment="1">
      <alignment horizontal="left" vertical="top"/>
    </xf>
    <xf numFmtId="165" fontId="0" fillId="0" borderId="0" xfId="0" applyNumberFormat="1" applyFont="1"/>
    <xf numFmtId="164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4197-C2FA-1848-902A-BAAA9C3812C9}">
  <dimension ref="A1:P62"/>
  <sheetViews>
    <sheetView tabSelected="1" workbookViewId="0">
      <selection activeCell="B13" sqref="B13"/>
    </sheetView>
  </sheetViews>
  <sheetFormatPr baseColWidth="10" defaultRowHeight="15" x14ac:dyDescent="0.2"/>
  <sheetData>
    <row r="1" spans="1:16" ht="32" x14ac:dyDescent="0.2">
      <c r="A1" s="1" t="s">
        <v>11</v>
      </c>
      <c r="B1" s="12" t="s">
        <v>22</v>
      </c>
      <c r="C1" s="3" t="s">
        <v>18</v>
      </c>
      <c r="D1" s="3" t="s">
        <v>19</v>
      </c>
      <c r="E1" s="3" t="s">
        <v>77</v>
      </c>
      <c r="F1" s="3" t="s">
        <v>94</v>
      </c>
      <c r="G1" s="15" t="s">
        <v>83</v>
      </c>
      <c r="H1" s="3" t="s">
        <v>20</v>
      </c>
      <c r="I1" s="3" t="s">
        <v>21</v>
      </c>
      <c r="J1" s="3" t="s">
        <v>76</v>
      </c>
      <c r="K1" s="3" t="s">
        <v>74</v>
      </c>
      <c r="L1" s="3" t="s">
        <v>95</v>
      </c>
      <c r="M1" s="3" t="s">
        <v>75</v>
      </c>
      <c r="N1" s="3" t="s">
        <v>12</v>
      </c>
      <c r="O1" s="3" t="s">
        <v>29</v>
      </c>
      <c r="P1" t="s">
        <v>109</v>
      </c>
    </row>
    <row r="2" spans="1:16" ht="16" x14ac:dyDescent="0.2">
      <c r="A2" s="2" t="s">
        <v>0</v>
      </c>
      <c r="B2" s="13"/>
      <c r="C2" s="4"/>
      <c r="D2" s="4"/>
      <c r="E2" s="4"/>
      <c r="F2" s="4"/>
      <c r="G2" s="2"/>
      <c r="H2" s="4"/>
      <c r="I2" s="4"/>
      <c r="J2" s="5"/>
      <c r="K2" s="5"/>
      <c r="L2" s="5"/>
      <c r="M2" s="5"/>
      <c r="N2" s="4"/>
    </row>
    <row r="3" spans="1:16" ht="16" x14ac:dyDescent="0.2">
      <c r="A3" s="2" t="s">
        <v>1</v>
      </c>
      <c r="B3" s="4" t="s">
        <v>13</v>
      </c>
      <c r="C3" s="4" t="s">
        <v>13</v>
      </c>
      <c r="D3" s="4" t="s">
        <v>13</v>
      </c>
      <c r="E3" s="4" t="s">
        <v>13</v>
      </c>
      <c r="F3" s="4"/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/>
      <c r="M3" s="5"/>
      <c r="N3" s="4"/>
    </row>
    <row r="4" spans="1:16" x14ac:dyDescent="0.2">
      <c r="A4" s="16" t="s">
        <v>102</v>
      </c>
      <c r="B4" s="11">
        <f>SUM(C4:E4)</f>
        <v>3.2772999999999997E-2</v>
      </c>
      <c r="C4" s="5">
        <v>3.0800000000000001E-2</v>
      </c>
      <c r="D4" s="5">
        <v>6.4300000000000002E-4</v>
      </c>
      <c r="E4" s="5">
        <v>1.33E-3</v>
      </c>
      <c r="F4" s="18"/>
      <c r="G4" s="14">
        <f>SUM(H4:J4)</f>
        <v>1.7989E-3</v>
      </c>
      <c r="H4" s="5">
        <v>1.7600000000000001E-3</v>
      </c>
      <c r="I4" s="5">
        <v>1.6699999999999999E-5</v>
      </c>
      <c r="J4" s="5">
        <v>2.2200000000000001E-5</v>
      </c>
      <c r="K4" s="5"/>
      <c r="L4" s="11"/>
      <c r="M4" s="5"/>
      <c r="N4" s="5"/>
      <c r="P4" t="s">
        <v>113</v>
      </c>
    </row>
    <row r="5" spans="1:16" x14ac:dyDescent="0.2">
      <c r="A5" s="6" t="s">
        <v>26</v>
      </c>
      <c r="B5" s="11">
        <v>0.6</v>
      </c>
      <c r="C5" s="5"/>
      <c r="D5" s="5"/>
      <c r="E5" s="5"/>
      <c r="F5" s="5"/>
      <c r="G5" s="14">
        <f>SUM(H5:J5)</f>
        <v>0</v>
      </c>
      <c r="H5" s="5"/>
      <c r="I5" s="5"/>
      <c r="J5" s="5"/>
      <c r="K5" s="5"/>
      <c r="L5" s="5"/>
      <c r="M5" s="9"/>
      <c r="N5" s="5"/>
      <c r="P5" t="s">
        <v>113</v>
      </c>
    </row>
    <row r="6" spans="1:16" x14ac:dyDescent="0.2">
      <c r="A6" t="s">
        <v>45</v>
      </c>
      <c r="B6" s="11">
        <f>SUM(C6:E6)</f>
        <v>6.8199999999999997E-3</v>
      </c>
      <c r="C6" s="5">
        <v>6.8199999999999997E-3</v>
      </c>
      <c r="D6" s="5"/>
      <c r="E6" s="5"/>
      <c r="F6" s="5"/>
      <c r="G6" s="14">
        <f>SUM(H6:J6)</f>
        <v>0</v>
      </c>
      <c r="H6" s="5"/>
      <c r="I6" s="5"/>
      <c r="J6" s="5"/>
      <c r="K6" s="5"/>
      <c r="L6" s="5"/>
      <c r="M6" s="9">
        <f>K6/B6</f>
        <v>0</v>
      </c>
      <c r="N6" s="5"/>
      <c r="P6" t="s">
        <v>113</v>
      </c>
    </row>
    <row r="7" spans="1:16" x14ac:dyDescent="0.2">
      <c r="A7" t="s">
        <v>53</v>
      </c>
      <c r="B7" s="11">
        <f>SUM(C7:E7)</f>
        <v>3.7838000000000004E-2</v>
      </c>
      <c r="C7" s="5">
        <v>3.6499999999999998E-2</v>
      </c>
      <c r="D7" s="5">
        <v>4.9600000000000002E-4</v>
      </c>
      <c r="E7" s="5">
        <v>8.4199999999999998E-4</v>
      </c>
      <c r="F7" s="5"/>
      <c r="G7" s="14">
        <f>SUM(H7:J7)</f>
        <v>1.6236999999999998E-3</v>
      </c>
      <c r="H7" s="5">
        <v>1.47E-3</v>
      </c>
      <c r="I7" s="5">
        <v>1.3699999999999999E-5</v>
      </c>
      <c r="J7" s="5">
        <v>1.3999999999999999E-4</v>
      </c>
      <c r="K7" s="5">
        <f>SUM(C7:J7)</f>
        <v>4.1085400000000001E-2</v>
      </c>
      <c r="L7" s="5"/>
      <c r="M7" s="9">
        <f>K7/B7</f>
        <v>1.0858237750409641</v>
      </c>
      <c r="N7" s="5" t="s">
        <v>28</v>
      </c>
      <c r="O7" t="s">
        <v>56</v>
      </c>
      <c r="P7" t="s">
        <v>113</v>
      </c>
    </row>
    <row r="8" spans="1:16" x14ac:dyDescent="0.2">
      <c r="A8" t="s">
        <v>69</v>
      </c>
      <c r="B8" s="11">
        <v>0.5</v>
      </c>
      <c r="C8" s="5"/>
      <c r="D8" s="5"/>
      <c r="E8" s="5"/>
      <c r="F8" s="5"/>
      <c r="G8" s="14">
        <f>G7</f>
        <v>1.6236999999999998E-3</v>
      </c>
      <c r="H8" s="5"/>
      <c r="I8" s="5"/>
      <c r="J8" s="5"/>
      <c r="K8" s="5">
        <f>SUM(C8:J8)</f>
        <v>1.6236999999999998E-3</v>
      </c>
      <c r="L8" s="5"/>
      <c r="M8" s="9">
        <f>K8/B8</f>
        <v>3.2473999999999997E-3</v>
      </c>
      <c r="N8" s="5"/>
      <c r="P8" t="s">
        <v>113</v>
      </c>
    </row>
    <row r="9" spans="1:16" x14ac:dyDescent="0.2">
      <c r="A9" t="s">
        <v>70</v>
      </c>
      <c r="B9" s="11">
        <v>0.1</v>
      </c>
      <c r="C9" s="5"/>
      <c r="D9" s="5"/>
      <c r="E9" s="5"/>
      <c r="F9" s="5"/>
      <c r="G9" s="14">
        <f>G7</f>
        <v>1.6236999999999998E-3</v>
      </c>
      <c r="H9" s="5"/>
      <c r="I9" s="5"/>
      <c r="J9" s="5"/>
      <c r="K9" s="5">
        <f>SUM(C9:J9)</f>
        <v>1.6236999999999998E-3</v>
      </c>
      <c r="L9" s="5"/>
      <c r="M9" s="9">
        <f>K9/B9</f>
        <v>1.6236999999999998E-2</v>
      </c>
      <c r="N9" s="5"/>
      <c r="P9" t="s">
        <v>113</v>
      </c>
    </row>
    <row r="10" spans="1:16" x14ac:dyDescent="0.2">
      <c r="A10" t="s">
        <v>68</v>
      </c>
      <c r="B10" s="11">
        <f>SUM(C10:E10)</f>
        <v>0.34770199999999996</v>
      </c>
      <c r="C10" s="5">
        <v>0.13100000000000001</v>
      </c>
      <c r="D10" s="5">
        <v>0.216</v>
      </c>
      <c r="E10" s="5">
        <v>7.0200000000000004E-4</v>
      </c>
      <c r="F10" s="5"/>
      <c r="G10" s="14">
        <f>SUM(H10:J10)</f>
        <v>1.3584769999999999E-2</v>
      </c>
      <c r="H10" s="5">
        <v>1.26E-2</v>
      </c>
      <c r="I10" s="5">
        <v>9.7499999999999996E-4</v>
      </c>
      <c r="J10" s="5">
        <v>9.7699999999999996E-6</v>
      </c>
      <c r="K10" s="5">
        <f>SUM(C10:J10)</f>
        <v>0.37487154</v>
      </c>
      <c r="L10" s="5"/>
      <c r="M10" s="9">
        <f>K10/B10</f>
        <v>1.0781403040534712</v>
      </c>
      <c r="N10" s="5" t="s">
        <v>28</v>
      </c>
      <c r="O10" t="s">
        <v>55</v>
      </c>
      <c r="P10" t="s">
        <v>113</v>
      </c>
    </row>
    <row r="11" spans="1:16" x14ac:dyDescent="0.2">
      <c r="A11" t="s">
        <v>40</v>
      </c>
      <c r="B11" s="11">
        <f>SUM(C11:E11)</f>
        <v>0.13900000000000001</v>
      </c>
      <c r="C11" s="5">
        <v>0.13900000000000001</v>
      </c>
      <c r="D11" s="5"/>
      <c r="E11" s="5"/>
      <c r="F11" s="5"/>
      <c r="G11" s="14">
        <f>G4</f>
        <v>1.7989E-3</v>
      </c>
      <c r="H11" s="5"/>
      <c r="I11" s="5"/>
      <c r="J11" s="5"/>
      <c r="K11" s="5">
        <f>SUM(C11:J11)</f>
        <v>0.1407989</v>
      </c>
      <c r="L11" s="5"/>
      <c r="M11" s="9">
        <f>K11/B11</f>
        <v>1.0129417266187051</v>
      </c>
      <c r="N11" s="5"/>
      <c r="P11" t="s">
        <v>114</v>
      </c>
    </row>
    <row r="12" spans="1:16" x14ac:dyDescent="0.2">
      <c r="A12" t="s">
        <v>43</v>
      </c>
      <c r="B12" s="11">
        <f>SUM(C12:E12)</f>
        <v>2.6087599999999997</v>
      </c>
      <c r="C12" s="5">
        <v>2.57</v>
      </c>
      <c r="D12" s="5">
        <v>3.6799999999999999E-2</v>
      </c>
      <c r="E12" s="5">
        <v>1.9599999999999999E-3</v>
      </c>
      <c r="F12" s="5"/>
      <c r="G12" s="14">
        <f>SUM(H12:J12)</f>
        <v>0.38169149999999996</v>
      </c>
      <c r="H12" s="5">
        <v>0.379</v>
      </c>
      <c r="I12" s="5">
        <v>2.64E-3</v>
      </c>
      <c r="J12" s="5">
        <v>5.1499999999999998E-5</v>
      </c>
      <c r="K12" s="5">
        <f>SUM(C12:J12)</f>
        <v>3.3721429999999999</v>
      </c>
      <c r="L12" s="5"/>
      <c r="M12" s="9">
        <f>K12/B12</f>
        <v>1.2926229319676783</v>
      </c>
      <c r="N12" s="5" t="s">
        <v>28</v>
      </c>
      <c r="P12" t="s">
        <v>114</v>
      </c>
    </row>
    <row r="13" spans="1:16" x14ac:dyDescent="0.2">
      <c r="A13" t="s">
        <v>41</v>
      </c>
      <c r="B13" s="11">
        <f>SUM(C13:E13)</f>
        <v>0.76161899999999993</v>
      </c>
      <c r="C13" s="5">
        <v>0.73599999999999999</v>
      </c>
      <c r="D13" s="5">
        <v>2.52E-2</v>
      </c>
      <c r="E13" s="5">
        <v>4.1899999999999999E-4</v>
      </c>
      <c r="F13" s="5"/>
      <c r="G13" s="14">
        <f>SUM(H13:J13)</f>
        <v>7.951859E-2</v>
      </c>
      <c r="H13" s="5">
        <v>7.9100000000000004E-2</v>
      </c>
      <c r="I13" s="5">
        <v>4.1599999999999997E-4</v>
      </c>
      <c r="J13" s="5">
        <v>2.5900000000000002E-6</v>
      </c>
      <c r="K13" s="5">
        <f>SUM(C13:J13)</f>
        <v>0.92065617999999994</v>
      </c>
      <c r="L13" s="5"/>
      <c r="M13" s="9">
        <f>K13/B13</f>
        <v>1.2088146172823946</v>
      </c>
      <c r="N13" s="5" t="s">
        <v>28</v>
      </c>
      <c r="O13" t="s">
        <v>42</v>
      </c>
      <c r="P13" t="s">
        <v>114</v>
      </c>
    </row>
    <row r="14" spans="1:16" x14ac:dyDescent="0.2">
      <c r="A14" t="s">
        <v>24</v>
      </c>
      <c r="B14" s="11">
        <f>SUM(C14:E14)</f>
        <v>2.6330450000000001</v>
      </c>
      <c r="C14" s="5">
        <f>C15+C28</f>
        <v>2.5930999999999997</v>
      </c>
      <c r="D14" s="5">
        <f>D15+D28</f>
        <v>3.798E-2</v>
      </c>
      <c r="E14" s="5">
        <f>E15+E28</f>
        <v>1.9650000000000002E-3</v>
      </c>
      <c r="F14" s="5"/>
      <c r="G14" s="14">
        <f>SUM(H14:J14)</f>
        <v>0.7706965400000001</v>
      </c>
      <c r="H14" s="5">
        <f>H15+H28</f>
        <v>0.76800000000000002</v>
      </c>
      <c r="I14" s="5">
        <f>I15+I28</f>
        <v>2.6464399999999999E-3</v>
      </c>
      <c r="J14" s="5">
        <v>5.0099999999999998E-5</v>
      </c>
      <c r="K14" s="5">
        <f>SUM(C14:J14)</f>
        <v>4.1744380800000007</v>
      </c>
      <c r="L14" s="5"/>
      <c r="M14" s="9">
        <f>K14/B14</f>
        <v>1.5854032422537407</v>
      </c>
      <c r="N14" s="5" t="s">
        <v>28</v>
      </c>
      <c r="O14" t="s">
        <v>71</v>
      </c>
      <c r="P14" t="s">
        <v>114</v>
      </c>
    </row>
    <row r="15" spans="1:16" x14ac:dyDescent="0.2">
      <c r="A15" t="s">
        <v>66</v>
      </c>
      <c r="B15" s="11">
        <f>SUM(C15:E15)</f>
        <v>2.6064400000000001</v>
      </c>
      <c r="C15" s="5">
        <v>2.57</v>
      </c>
      <c r="D15" s="5">
        <v>3.4599999999999999E-2</v>
      </c>
      <c r="E15" s="5">
        <v>1.8400000000000001E-3</v>
      </c>
      <c r="F15" s="5"/>
      <c r="G15" s="14">
        <f>SUM(H15:J15)</f>
        <v>0.35369009999999995</v>
      </c>
      <c r="H15" s="5">
        <v>0.35099999999999998</v>
      </c>
      <c r="I15" s="5">
        <v>2.64E-3</v>
      </c>
      <c r="J15" s="5">
        <v>5.0099999999999998E-5</v>
      </c>
      <c r="K15" s="5">
        <f>SUM(C15:J15)</f>
        <v>3.3138202000000003</v>
      </c>
      <c r="L15" s="5"/>
      <c r="M15" s="9">
        <f>K15/B15</f>
        <v>1.2713970780067834</v>
      </c>
      <c r="N15" s="5" t="s">
        <v>28</v>
      </c>
      <c r="P15" t="s">
        <v>114</v>
      </c>
    </row>
    <row r="16" spans="1:16" x14ac:dyDescent="0.2">
      <c r="A16" t="s">
        <v>44</v>
      </c>
      <c r="B16" s="11">
        <f>SUM(C16:E16)</f>
        <v>1.9883300000000002</v>
      </c>
      <c r="C16" s="5">
        <v>1.97</v>
      </c>
      <c r="D16" s="5">
        <v>1.7299999999999999E-2</v>
      </c>
      <c r="E16" s="5">
        <v>1.0300000000000001E-3</v>
      </c>
      <c r="F16" s="5"/>
      <c r="G16" s="14">
        <f>SUM(H16:J16)</f>
        <v>0.40600280000000005</v>
      </c>
      <c r="H16" s="5">
        <v>0.40500000000000003</v>
      </c>
      <c r="I16" s="5">
        <v>9.990000000000001E-4</v>
      </c>
      <c r="J16" s="5">
        <v>3.8E-6</v>
      </c>
      <c r="K16" s="5">
        <f>SUM(C16:J16)</f>
        <v>2.8003356000000004</v>
      </c>
      <c r="L16" s="5"/>
      <c r="M16" s="10">
        <f>K16/B16</f>
        <v>1.4083857307388614</v>
      </c>
      <c r="N16" s="5" t="s">
        <v>28</v>
      </c>
      <c r="P16" t="s">
        <v>114</v>
      </c>
    </row>
    <row r="17" spans="1:16" x14ac:dyDescent="0.2">
      <c r="A17" t="s">
        <v>6</v>
      </c>
      <c r="B17" s="11">
        <v>0.19400000000000001</v>
      </c>
      <c r="C17" s="5"/>
      <c r="D17" s="5"/>
      <c r="E17" s="5"/>
      <c r="F17" s="5"/>
      <c r="G17" s="14">
        <f>SUM(H17:J17)</f>
        <v>0</v>
      </c>
      <c r="H17" s="5"/>
      <c r="I17" s="5"/>
      <c r="J17" s="5"/>
      <c r="K17" s="5"/>
      <c r="L17" s="5"/>
      <c r="M17" s="9"/>
      <c r="N17" s="5" t="s">
        <v>25</v>
      </c>
      <c r="P17" t="s">
        <v>112</v>
      </c>
    </row>
    <row r="18" spans="1:16" x14ac:dyDescent="0.2">
      <c r="A18" t="s">
        <v>8</v>
      </c>
      <c r="B18" s="11">
        <f>SUM(C18:D18)</f>
        <v>0</v>
      </c>
      <c r="C18" s="5">
        <v>0</v>
      </c>
      <c r="D18" s="5">
        <v>0</v>
      </c>
      <c r="E18" s="5"/>
      <c r="F18" s="5"/>
      <c r="G18" s="14">
        <f>SUM(H18:J18)</f>
        <v>0</v>
      </c>
      <c r="H18" s="5">
        <v>0</v>
      </c>
      <c r="I18" s="5">
        <v>0</v>
      </c>
      <c r="J18" s="5"/>
      <c r="K18" s="5">
        <f>SUM(C18:J18)</f>
        <v>0</v>
      </c>
      <c r="L18" s="5"/>
      <c r="M18" s="9"/>
      <c r="N18" s="5"/>
      <c r="P18" t="s">
        <v>112</v>
      </c>
    </row>
    <row r="19" spans="1:16" x14ac:dyDescent="0.2">
      <c r="A19" t="s">
        <v>7</v>
      </c>
      <c r="B19" s="11">
        <v>7.2999999999999995E-2</v>
      </c>
      <c r="C19" s="5"/>
      <c r="D19" s="5"/>
      <c r="E19" s="5"/>
      <c r="F19" s="5"/>
      <c r="G19" s="14">
        <f>SUM(H19:J19)</f>
        <v>0</v>
      </c>
      <c r="H19" s="5"/>
      <c r="I19" s="5"/>
      <c r="J19" s="5"/>
      <c r="K19" s="5"/>
      <c r="L19" s="5"/>
      <c r="M19" s="9"/>
      <c r="N19" s="5" t="s">
        <v>25</v>
      </c>
      <c r="P19" t="s">
        <v>112</v>
      </c>
    </row>
    <row r="20" spans="1:16" x14ac:dyDescent="0.2">
      <c r="A20" t="s">
        <v>81</v>
      </c>
      <c r="B20" s="11">
        <f>SUM(C20:E20)</f>
        <v>0.25928180000000001</v>
      </c>
      <c r="C20" s="5">
        <v>0.25900000000000001</v>
      </c>
      <c r="D20" s="5">
        <v>2.4699999999999999E-4</v>
      </c>
      <c r="E20" s="5">
        <v>3.4799999999999999E-5</v>
      </c>
      <c r="F20" s="5"/>
      <c r="G20" s="14">
        <f>SUM(H20:J20)</f>
        <v>5.5818774028000007E-2</v>
      </c>
      <c r="H20" s="7">
        <f>0.0558+0.000000000328</f>
        <v>5.5800000328000005E-2</v>
      </c>
      <c r="I20" s="5">
        <v>1.8700000000000001E-5</v>
      </c>
      <c r="J20" s="7">
        <v>7.3700000000000005E-8</v>
      </c>
      <c r="K20" s="5"/>
      <c r="L20" s="5"/>
      <c r="M20" s="5"/>
      <c r="N20" s="5" t="s">
        <v>28</v>
      </c>
      <c r="P20" t="s">
        <v>112</v>
      </c>
    </row>
    <row r="21" spans="1:16" x14ac:dyDescent="0.2">
      <c r="A21" t="s">
        <v>80</v>
      </c>
      <c r="B21" s="11">
        <f>SUM(C21:E21)</f>
        <v>0.12543480000000001</v>
      </c>
      <c r="C21" s="5">
        <v>0.113</v>
      </c>
      <c r="D21" s="5">
        <v>1.24E-2</v>
      </c>
      <c r="E21" s="5">
        <v>3.4799999999999999E-5</v>
      </c>
      <c r="F21" s="5"/>
      <c r="G21" s="14">
        <f>SUM(H21:J21)</f>
        <v>9.0642799999999992E-3</v>
      </c>
      <c r="H21" s="5">
        <f>0.00883</f>
        <v>8.8299999999999993E-3</v>
      </c>
      <c r="I21" s="5">
        <v>2.33E-4</v>
      </c>
      <c r="J21" s="5">
        <v>1.28E-6</v>
      </c>
      <c r="K21" s="5"/>
      <c r="L21" s="5"/>
      <c r="M21" s="5"/>
      <c r="N21" s="5" t="s">
        <v>28</v>
      </c>
      <c r="P21" t="s">
        <v>112</v>
      </c>
    </row>
    <row r="22" spans="1:16" x14ac:dyDescent="0.2">
      <c r="A22" t="s">
        <v>27</v>
      </c>
      <c r="B22" s="11">
        <f>SUM(C22:E22)</f>
        <v>3.661</v>
      </c>
      <c r="C22" s="5">
        <v>1.21</v>
      </c>
      <c r="D22" s="5">
        <v>2.4</v>
      </c>
      <c r="E22" s="5">
        <v>5.0999999999999997E-2</v>
      </c>
      <c r="F22" s="5"/>
      <c r="G22" s="14">
        <f>SUM(H22:J22)</f>
        <v>1.02159</v>
      </c>
      <c r="H22" s="5"/>
      <c r="I22" s="5">
        <v>1.02</v>
      </c>
      <c r="J22" s="5">
        <v>1.5900000000000001E-3</v>
      </c>
      <c r="K22" s="5">
        <f>SUM(C22:J22)</f>
        <v>5.7041800000000009</v>
      </c>
      <c r="L22" s="5"/>
      <c r="M22" s="10">
        <f>K22/B22</f>
        <v>1.5580934170991534</v>
      </c>
      <c r="N22" s="5" t="s">
        <v>28</v>
      </c>
      <c r="P22" t="s">
        <v>111</v>
      </c>
    </row>
    <row r="23" spans="1:16" x14ac:dyDescent="0.2">
      <c r="A23" t="s">
        <v>2</v>
      </c>
      <c r="B23" s="11">
        <f>SUM(C23:E23)</f>
        <v>2.9944600000000001</v>
      </c>
      <c r="C23" s="5">
        <f>0.292</f>
        <v>0.29199999999999998</v>
      </c>
      <c r="D23" s="5">
        <v>2.7</v>
      </c>
      <c r="E23" s="5">
        <v>2.4599999999999999E-3</v>
      </c>
      <c r="F23" s="5"/>
      <c r="G23" s="14">
        <f>SUM(H23:J23)</f>
        <v>1.1457392000000002</v>
      </c>
      <c r="H23" s="5">
        <v>2.5700000000000001E-2</v>
      </c>
      <c r="I23" s="5">
        <v>1.1200000000000001</v>
      </c>
      <c r="J23" s="5">
        <v>3.9199999999999997E-5</v>
      </c>
      <c r="K23" s="5">
        <f>SUM(C23:J23)</f>
        <v>5.2859384</v>
      </c>
      <c r="L23" s="5"/>
      <c r="M23" s="10">
        <f>K23/B23</f>
        <v>1.7652392751948598</v>
      </c>
      <c r="N23" s="5" t="s">
        <v>28</v>
      </c>
      <c r="O23" t="s">
        <v>30</v>
      </c>
      <c r="P23" t="s">
        <v>111</v>
      </c>
    </row>
    <row r="24" spans="1:16" x14ac:dyDescent="0.2">
      <c r="A24" t="s">
        <v>79</v>
      </c>
      <c r="B24" s="11">
        <f>B23*2</f>
        <v>5.9889200000000002</v>
      </c>
      <c r="C24" s="5"/>
      <c r="D24" s="5"/>
      <c r="E24" s="5"/>
      <c r="F24" s="5"/>
      <c r="G24" s="18">
        <f>B23</f>
        <v>2.9944600000000001</v>
      </c>
      <c r="H24" s="5"/>
      <c r="I24" s="5"/>
      <c r="J24" s="5"/>
      <c r="K24" s="5"/>
      <c r="L24" s="5"/>
      <c r="M24" s="5"/>
      <c r="N24" s="5"/>
      <c r="P24" t="s">
        <v>111</v>
      </c>
    </row>
    <row r="25" spans="1:16" x14ac:dyDescent="0.2">
      <c r="A25" t="s">
        <v>78</v>
      </c>
      <c r="B25" s="11">
        <f>B23/2</f>
        <v>1.4972300000000001</v>
      </c>
      <c r="C25" s="5"/>
      <c r="D25" s="5"/>
      <c r="E25" s="5"/>
      <c r="F25" s="5"/>
      <c r="G25" s="18">
        <f>B23</f>
        <v>2.9944600000000001</v>
      </c>
      <c r="H25" s="5"/>
      <c r="I25" s="5"/>
      <c r="J25" s="5"/>
      <c r="K25" s="5">
        <f>SUM(C25:J25)</f>
        <v>2.9944600000000001</v>
      </c>
      <c r="L25" s="5"/>
      <c r="M25" s="9">
        <f>K25/B25</f>
        <v>2</v>
      </c>
      <c r="N25" s="5"/>
      <c r="P25" t="s">
        <v>111</v>
      </c>
    </row>
    <row r="26" spans="1:16" x14ac:dyDescent="0.2">
      <c r="A26" t="s">
        <v>3</v>
      </c>
      <c r="B26" s="11">
        <f>SUM(C26:E26)</f>
        <v>0.241614</v>
      </c>
      <c r="C26" s="5">
        <f>0.238</f>
        <v>0.23799999999999999</v>
      </c>
      <c r="D26" s="5">
        <v>3.3800000000000002E-3</v>
      </c>
      <c r="E26" s="5">
        <v>2.34E-4</v>
      </c>
      <c r="F26" s="5"/>
      <c r="G26" s="14">
        <f>SUM(H26:J26)</f>
        <v>0.31007200000000001</v>
      </c>
      <c r="H26" s="5">
        <v>0.31</v>
      </c>
      <c r="I26" s="5">
        <v>6.2600000000000004E-5</v>
      </c>
      <c r="J26" s="5">
        <v>9.3999999999999998E-6</v>
      </c>
      <c r="K26" s="5">
        <f>SUM(C26:J26)</f>
        <v>0.86175800000000002</v>
      </c>
      <c r="L26" s="5"/>
      <c r="M26" s="10">
        <f>K26/B26</f>
        <v>3.5666724610328875</v>
      </c>
      <c r="N26" s="5" t="s">
        <v>23</v>
      </c>
      <c r="O26" t="s">
        <v>31</v>
      </c>
      <c r="P26" t="s">
        <v>111</v>
      </c>
    </row>
    <row r="27" spans="1:16" x14ac:dyDescent="0.2">
      <c r="A27" t="s">
        <v>4</v>
      </c>
      <c r="B27" s="11">
        <f>SUM(C27:E27)</f>
        <v>0.24137999999999998</v>
      </c>
      <c r="C27" s="5">
        <f>0.238</f>
        <v>0.23799999999999999</v>
      </c>
      <c r="D27" s="5">
        <v>3.3800000000000002E-3</v>
      </c>
      <c r="E27" s="5"/>
      <c r="F27" s="5"/>
      <c r="G27" s="14">
        <f>SUM(H27:J27)</f>
        <v>0.31006260000000002</v>
      </c>
      <c r="H27" s="5">
        <v>0.31</v>
      </c>
      <c r="I27" s="5">
        <v>6.2600000000000004E-5</v>
      </c>
      <c r="J27" s="5"/>
      <c r="K27" s="5">
        <f>SUM(C27:J27)</f>
        <v>0.86150519999999997</v>
      </c>
      <c r="L27" s="5"/>
      <c r="M27" s="10">
        <f>K27/B27</f>
        <v>3.569082774049217</v>
      </c>
      <c r="N27" s="5" t="s">
        <v>23</v>
      </c>
      <c r="O27" t="s">
        <v>31</v>
      </c>
      <c r="P27" t="s">
        <v>111</v>
      </c>
    </row>
    <row r="28" spans="1:16" x14ac:dyDescent="0.2">
      <c r="A28" t="s">
        <v>32</v>
      </c>
      <c r="B28" s="11">
        <f>SUM(C28:E28)</f>
        <v>2.6605E-2</v>
      </c>
      <c r="C28" s="5">
        <v>2.3099999999999999E-2</v>
      </c>
      <c r="D28" s="5">
        <v>3.3800000000000002E-3</v>
      </c>
      <c r="E28" s="5">
        <v>1.25E-4</v>
      </c>
      <c r="F28" s="5"/>
      <c r="G28" s="14">
        <f>SUM(H28:J28)</f>
        <v>0.41700838999999995</v>
      </c>
      <c r="H28" s="5">
        <v>0.41699999999999998</v>
      </c>
      <c r="I28" s="5">
        <v>6.4400000000000002E-6</v>
      </c>
      <c r="J28" s="5">
        <v>1.95E-6</v>
      </c>
      <c r="K28" s="5">
        <f>SUM(C28:J28)</f>
        <v>0.86062178</v>
      </c>
      <c r="L28" s="5"/>
      <c r="M28" s="10">
        <f>K28/B28</f>
        <v>32.348121781619994</v>
      </c>
      <c r="N28" s="5" t="s">
        <v>28</v>
      </c>
      <c r="P28" t="s">
        <v>111</v>
      </c>
    </row>
    <row r="29" spans="1:16" x14ac:dyDescent="0.2">
      <c r="A29" t="s">
        <v>5</v>
      </c>
      <c r="B29" s="11">
        <f>SUM(C29:E29)</f>
        <v>0.35599999999999998</v>
      </c>
      <c r="C29" s="5">
        <v>0.35599999999999998</v>
      </c>
      <c r="D29" s="5"/>
      <c r="E29" s="5"/>
      <c r="F29" s="5"/>
      <c r="G29" s="14">
        <v>0.22800000000000001</v>
      </c>
      <c r="H29" s="5"/>
      <c r="I29" s="5"/>
      <c r="J29" s="5"/>
      <c r="K29" s="5"/>
      <c r="L29" s="5"/>
      <c r="M29" s="9">
        <f>K29/B29</f>
        <v>0</v>
      </c>
      <c r="N29" s="5" t="s">
        <v>28</v>
      </c>
      <c r="P29" t="s">
        <v>111</v>
      </c>
    </row>
    <row r="30" spans="1:16" x14ac:dyDescent="0.2">
      <c r="A30" t="s">
        <v>38</v>
      </c>
      <c r="B30" s="11">
        <f>SUM(C30:E30)</f>
        <v>0.32052000000000003</v>
      </c>
      <c r="C30" s="5">
        <v>0.313</v>
      </c>
      <c r="D30" s="5">
        <v>7.5199999999999998E-3</v>
      </c>
      <c r="E30" s="5"/>
      <c r="F30" s="5"/>
      <c r="G30" s="14">
        <f>G15</f>
        <v>0.35369009999999995</v>
      </c>
      <c r="H30" s="5"/>
      <c r="I30" s="5"/>
      <c r="J30" s="5"/>
      <c r="K30" s="5">
        <f>SUM(C30:J30)</f>
        <v>0.67421010000000003</v>
      </c>
      <c r="L30" s="5"/>
      <c r="M30" s="9">
        <f>K30/B30</f>
        <v>2.1034883938599775</v>
      </c>
      <c r="N30" s="5"/>
      <c r="O30" t="s">
        <v>84</v>
      </c>
      <c r="P30" t="s">
        <v>111</v>
      </c>
    </row>
    <row r="31" spans="1:16" x14ac:dyDescent="0.2">
      <c r="A31" t="s">
        <v>51</v>
      </c>
      <c r="B31" s="11">
        <f>SUM(C31:E31)</f>
        <v>0.3342</v>
      </c>
      <c r="C31" s="5">
        <v>3.4200000000000001E-2</v>
      </c>
      <c r="D31" s="5">
        <v>0.3</v>
      </c>
      <c r="E31" s="5"/>
      <c r="F31" s="5"/>
      <c r="G31" s="14">
        <f>SUM(H31:J31)</f>
        <v>2.2351899999999997E-3</v>
      </c>
      <c r="H31" s="5">
        <v>2.0899999999999998E-3</v>
      </c>
      <c r="I31" s="5">
        <v>1.37E-4</v>
      </c>
      <c r="J31" s="5">
        <v>8.1899999999999995E-6</v>
      </c>
      <c r="K31" s="5">
        <f>SUM(C31:J31)</f>
        <v>0.33867037999999999</v>
      </c>
      <c r="L31" s="5"/>
      <c r="M31" s="9">
        <f>K31/B31</f>
        <v>1.0133763614602034</v>
      </c>
      <c r="N31" s="5" t="s">
        <v>28</v>
      </c>
      <c r="O31" t="s">
        <v>57</v>
      </c>
      <c r="P31" t="s">
        <v>111</v>
      </c>
    </row>
    <row r="32" spans="1:16" x14ac:dyDescent="0.2">
      <c r="A32" t="s">
        <v>52</v>
      </c>
      <c r="B32" s="11">
        <f>SUM(C32:E32)</f>
        <v>0.37089999999999995</v>
      </c>
      <c r="C32" s="5">
        <v>2.5899999999999999E-2</v>
      </c>
      <c r="D32" s="5">
        <v>0.34499999999999997</v>
      </c>
      <c r="E32" s="5"/>
      <c r="F32" s="5"/>
      <c r="G32" s="14">
        <f>SUM(H32:J32)</f>
        <v>2.9999700000000002E-3</v>
      </c>
      <c r="H32" s="5">
        <v>2.8500000000000001E-3</v>
      </c>
      <c r="I32" s="5">
        <v>1.4200000000000001E-4</v>
      </c>
      <c r="J32" s="5">
        <v>7.9699999999999999E-6</v>
      </c>
      <c r="K32" s="5">
        <f>SUM(C32:J32)</f>
        <v>0.37689993999999999</v>
      </c>
      <c r="L32" s="5"/>
      <c r="M32" s="9">
        <f>K32/B32</f>
        <v>1.0161767053114048</v>
      </c>
      <c r="N32" s="5" t="s">
        <v>28</v>
      </c>
      <c r="O32" t="s">
        <v>57</v>
      </c>
      <c r="P32" t="s">
        <v>111</v>
      </c>
    </row>
    <row r="33" spans="1:16" x14ac:dyDescent="0.2">
      <c r="A33" t="s">
        <v>89</v>
      </c>
      <c r="B33" s="11"/>
      <c r="C33" s="5">
        <v>1.89E-2</v>
      </c>
      <c r="D33" s="5">
        <v>1.8900000000000001E-4</v>
      </c>
      <c r="E33" s="7">
        <v>1.0499999999999999E-5</v>
      </c>
      <c r="F33" s="11">
        <f>SUM(C33:E33)</f>
        <v>1.9099500000000002E-2</v>
      </c>
      <c r="G33" s="14"/>
      <c r="H33" s="5">
        <v>7.9799999999999999E-4</v>
      </c>
      <c r="I33" s="7">
        <v>1.24E-5</v>
      </c>
      <c r="J33" s="7">
        <v>4.6499999999999999E-8</v>
      </c>
      <c r="K33" s="5"/>
      <c r="L33" s="14">
        <f>SUM(H33:J33)</f>
        <v>8.1044649999999999E-4</v>
      </c>
      <c r="M33" s="5"/>
      <c r="N33" s="5"/>
      <c r="P33" t="s">
        <v>118</v>
      </c>
    </row>
    <row r="34" spans="1:16" x14ac:dyDescent="0.2">
      <c r="A34" t="s">
        <v>87</v>
      </c>
      <c r="B34" s="11"/>
      <c r="C34" s="5">
        <v>1.43E-2</v>
      </c>
      <c r="D34" s="5">
        <v>6.0800000000000003E-4</v>
      </c>
      <c r="E34" s="7">
        <v>7.5800000000000003E-6</v>
      </c>
      <c r="F34" s="11">
        <f>SUM(C34:E34)</f>
        <v>1.4915580000000001E-2</v>
      </c>
      <c r="G34" s="14"/>
      <c r="H34" s="7">
        <v>5.9500000000000004E-3</v>
      </c>
      <c r="I34" s="7">
        <v>6.2400000000000004E-6</v>
      </c>
      <c r="J34" s="7">
        <v>4.3999999999999997E-8</v>
      </c>
      <c r="K34" s="5"/>
      <c r="L34" s="14">
        <f>SUM(H34:J34)</f>
        <v>5.9562840000000009E-3</v>
      </c>
      <c r="M34" s="5"/>
      <c r="N34" s="5"/>
      <c r="P34" t="s">
        <v>118</v>
      </c>
    </row>
    <row r="35" spans="1:16" x14ac:dyDescent="0.2">
      <c r="A35" t="s">
        <v>103</v>
      </c>
      <c r="B35" s="11"/>
      <c r="C35" s="5">
        <v>0.505</v>
      </c>
      <c r="D35" s="5">
        <v>2.6800000000000001E-2</v>
      </c>
      <c r="E35" s="5">
        <v>4.5800000000000002E-4</v>
      </c>
      <c r="F35" s="11">
        <f>SUM(C35:E35)</f>
        <v>0.53225800000000001</v>
      </c>
      <c r="G35" s="14"/>
      <c r="H35" s="5">
        <v>5.45E-2</v>
      </c>
      <c r="I35" s="5">
        <v>4.9799999999999996E-4</v>
      </c>
      <c r="J35" s="7">
        <v>1.9E-6</v>
      </c>
      <c r="K35" s="5"/>
      <c r="L35" s="14">
        <f>SUM(H35:J35)</f>
        <v>5.4999899999999997E-2</v>
      </c>
      <c r="M35" s="5"/>
      <c r="N35" s="5"/>
      <c r="P35" t="s">
        <v>118</v>
      </c>
    </row>
    <row r="36" spans="1:16" x14ac:dyDescent="0.2">
      <c r="A36" t="s">
        <v>104</v>
      </c>
      <c r="B36" s="11"/>
      <c r="C36" s="5">
        <v>4.7699999999999999E-3</v>
      </c>
      <c r="D36" s="5">
        <v>2.8200000000000002E-4</v>
      </c>
      <c r="E36" s="5">
        <v>2.0999999999999998E-6</v>
      </c>
      <c r="F36" s="18">
        <f>SUM(C36:E36)</f>
        <v>5.0540999999999997E-3</v>
      </c>
      <c r="G36" s="17"/>
      <c r="H36" s="5"/>
      <c r="I36" s="5"/>
      <c r="J36" s="5"/>
      <c r="K36" s="5"/>
      <c r="L36" s="5"/>
      <c r="M36" s="5"/>
      <c r="N36" s="5"/>
      <c r="P36" t="s">
        <v>118</v>
      </c>
    </row>
    <row r="37" spans="1:16" x14ac:dyDescent="0.2">
      <c r="A37" t="s">
        <v>92</v>
      </c>
      <c r="B37" s="11"/>
      <c r="C37" s="5">
        <v>4.9800000000000001E-3</v>
      </c>
      <c r="D37" s="7">
        <v>2.9099999999999999E-5</v>
      </c>
      <c r="E37" s="7">
        <v>2.3E-6</v>
      </c>
      <c r="F37" s="11">
        <f>SUM(C37:E37)</f>
        <v>5.0114000000000001E-3</v>
      </c>
      <c r="G37" s="14"/>
      <c r="H37" s="5">
        <v>5.8699999999999996E-4</v>
      </c>
      <c r="I37" s="7">
        <v>1.7400000000000001E-6</v>
      </c>
      <c r="J37" s="7">
        <v>4.4599999999999999E-9</v>
      </c>
      <c r="K37" s="5"/>
      <c r="L37" s="14">
        <f>SUM(H37:J37)</f>
        <v>5.8874445999999988E-4</v>
      </c>
      <c r="M37" s="5"/>
      <c r="N37" s="5"/>
      <c r="P37" t="s">
        <v>118</v>
      </c>
    </row>
    <row r="38" spans="1:16" x14ac:dyDescent="0.2">
      <c r="A38" t="s">
        <v>86</v>
      </c>
      <c r="B38" s="11"/>
      <c r="C38" s="5">
        <v>3.27E-2</v>
      </c>
      <c r="D38" s="5">
        <v>1.0200000000000001E-3</v>
      </c>
      <c r="E38" s="7">
        <v>1.7399999999999999E-5</v>
      </c>
      <c r="F38" s="11">
        <f>SUM(C38:E38)</f>
        <v>3.3737400000000001E-2</v>
      </c>
      <c r="G38" s="14"/>
      <c r="H38" s="5">
        <v>1.7799999999999999E-3</v>
      </c>
      <c r="I38" s="7">
        <v>3.4499999999999998E-5</v>
      </c>
      <c r="J38" s="7">
        <v>9.3999999999999995E-8</v>
      </c>
      <c r="K38" s="5"/>
      <c r="L38" s="14">
        <f>SUM(H38:J38)</f>
        <v>1.8145939999999999E-3</v>
      </c>
      <c r="M38" s="5"/>
      <c r="N38" s="5"/>
      <c r="P38" t="s">
        <v>118</v>
      </c>
    </row>
    <row r="39" spans="1:16" x14ac:dyDescent="0.2">
      <c r="A39" t="s">
        <v>99</v>
      </c>
      <c r="B39" s="11"/>
      <c r="C39" s="5">
        <v>1.2400000000000001E-4</v>
      </c>
      <c r="D39" s="5">
        <v>5.5600000000000001E-6</v>
      </c>
      <c r="E39" s="5">
        <v>1.2200000000000001E-7</v>
      </c>
      <c r="F39" s="18">
        <f>SUM(C39:E39)</f>
        <v>1.29682E-4</v>
      </c>
      <c r="G39" s="14"/>
      <c r="H39" s="5">
        <v>4.26E-4</v>
      </c>
      <c r="I39" s="5">
        <v>1.67E-7</v>
      </c>
      <c r="J39" s="7">
        <v>1.6999999999999999E-9</v>
      </c>
      <c r="K39" s="5"/>
      <c r="L39" s="5">
        <f>SUM(H39:J39)</f>
        <v>4.2616869999999996E-4</v>
      </c>
      <c r="M39" s="5"/>
      <c r="N39" s="5"/>
      <c r="O39" t="s">
        <v>101</v>
      </c>
      <c r="P39" t="s">
        <v>118</v>
      </c>
    </row>
    <row r="40" spans="1:16" x14ac:dyDescent="0.2">
      <c r="A40" t="s">
        <v>100</v>
      </c>
      <c r="B40" s="11"/>
      <c r="C40" s="5">
        <v>2.12E-4</v>
      </c>
      <c r="D40" s="5">
        <v>1.04E-5</v>
      </c>
      <c r="E40" s="5">
        <v>1.8900000000000001E-7</v>
      </c>
      <c r="F40" s="18">
        <f>SUM(C40:E40)</f>
        <v>2.2258900000000001E-4</v>
      </c>
      <c r="G40" s="14"/>
      <c r="H40" s="5">
        <v>9.6599999999999995E-4</v>
      </c>
      <c r="I40" s="5">
        <v>1.02E-8</v>
      </c>
      <c r="J40" s="7">
        <v>1.25E-9</v>
      </c>
      <c r="K40" s="5"/>
      <c r="L40" s="5">
        <f>SUM(H40:J40)</f>
        <v>9.6601144999999995E-4</v>
      </c>
      <c r="M40" s="5"/>
      <c r="N40" s="5"/>
      <c r="O40" t="s">
        <v>101</v>
      </c>
      <c r="P40" t="s">
        <v>118</v>
      </c>
    </row>
    <row r="41" spans="1:16" x14ac:dyDescent="0.2">
      <c r="A41" t="s">
        <v>91</v>
      </c>
      <c r="B41" s="11"/>
      <c r="C41" s="5">
        <v>1.21E-2</v>
      </c>
      <c r="D41" s="5">
        <v>2.1800000000000001E-4</v>
      </c>
      <c r="E41" s="7">
        <v>6.9700000000000002E-6</v>
      </c>
      <c r="F41" s="11">
        <f>SUM(C41:E41)</f>
        <v>1.2324969999999999E-2</v>
      </c>
      <c r="G41" s="14"/>
      <c r="H41" s="5">
        <v>8.7200000000000005E-4</v>
      </c>
      <c r="I41" s="7">
        <v>7.2599999999999999E-6</v>
      </c>
      <c r="J41" s="7">
        <v>2.85E-8</v>
      </c>
      <c r="K41" s="5"/>
      <c r="L41" s="14">
        <f>SUM(H41:J41)</f>
        <v>8.7928850000000005E-4</v>
      </c>
      <c r="M41" s="5"/>
      <c r="N41" s="5"/>
      <c r="P41" t="s">
        <v>118</v>
      </c>
    </row>
    <row r="42" spans="1:16" x14ac:dyDescent="0.2">
      <c r="A42" t="s">
        <v>97</v>
      </c>
      <c r="B42" s="11"/>
      <c r="C42" s="5">
        <v>5.4299999999999999E-3</v>
      </c>
      <c r="D42" s="5">
        <v>1.9599999999999999E-2</v>
      </c>
      <c r="E42" s="7">
        <v>4.8099999999999997E-5</v>
      </c>
      <c r="F42" s="11">
        <f>SUM(C42:E42)</f>
        <v>2.5078099999999999E-2</v>
      </c>
      <c r="G42" s="14"/>
      <c r="H42" s="5">
        <v>4.86E-4</v>
      </c>
      <c r="I42" s="7">
        <v>4.3900000000000003E-5</v>
      </c>
      <c r="J42" s="7">
        <v>6.1600000000000001E-7</v>
      </c>
      <c r="K42" s="5"/>
      <c r="L42" s="14">
        <f>SUM(H42:J42)</f>
        <v>5.3051600000000008E-4</v>
      </c>
      <c r="M42" s="5"/>
      <c r="N42" s="5"/>
      <c r="P42" t="s">
        <v>118</v>
      </c>
    </row>
    <row r="43" spans="1:16" x14ac:dyDescent="0.2">
      <c r="A43" t="s">
        <v>98</v>
      </c>
      <c r="B43" s="11"/>
      <c r="C43" s="5">
        <v>9.8900000000000008E-4</v>
      </c>
      <c r="D43" s="7">
        <v>3.0300000000000001E-5</v>
      </c>
      <c r="E43" s="7">
        <v>2.1100000000000001E-6</v>
      </c>
      <c r="F43" s="11">
        <f>SUM(C43:E43)</f>
        <v>1.0214100000000002E-3</v>
      </c>
      <c r="G43" s="14"/>
      <c r="H43" s="5">
        <v>1.13E-4</v>
      </c>
      <c r="I43" s="7">
        <v>1.5799999999999999E-6</v>
      </c>
      <c r="J43" s="7">
        <v>6.1900000000000003E-9</v>
      </c>
      <c r="K43" s="5"/>
      <c r="L43" s="14">
        <f>SUM(H43:J43)</f>
        <v>1.1458618999999999E-4</v>
      </c>
      <c r="M43" s="5"/>
      <c r="N43" s="5"/>
      <c r="P43" t="s">
        <v>118</v>
      </c>
    </row>
    <row r="44" spans="1:16" x14ac:dyDescent="0.2">
      <c r="A44" t="s">
        <v>90</v>
      </c>
      <c r="B44" s="11"/>
      <c r="C44" s="5">
        <v>2.1299999999999999E-2</v>
      </c>
      <c r="D44" s="5">
        <v>4.57E-4</v>
      </c>
      <c r="E44" s="7">
        <v>2.4899999999999999E-5</v>
      </c>
      <c r="F44" s="11">
        <f>SUM(C44:E44)</f>
        <v>2.17819E-2</v>
      </c>
      <c r="G44" s="14"/>
      <c r="H44" s="5">
        <v>3.3300000000000001E-3</v>
      </c>
      <c r="I44" s="7">
        <v>3.3899999999999997E-5</v>
      </c>
      <c r="J44" s="7">
        <v>7.17E-8</v>
      </c>
      <c r="K44" s="5"/>
      <c r="L44" s="14">
        <f>SUM(H44:J44)</f>
        <v>3.3639717000000001E-3</v>
      </c>
      <c r="M44" s="5"/>
      <c r="N44" s="5"/>
      <c r="P44" t="s">
        <v>118</v>
      </c>
    </row>
    <row r="45" spans="1:16" x14ac:dyDescent="0.2">
      <c r="A45" t="s">
        <v>88</v>
      </c>
      <c r="B45" s="11"/>
      <c r="C45" s="7">
        <v>7.7000000000000001E-5</v>
      </c>
      <c r="D45" s="7">
        <v>9.6500000000000008E-7</v>
      </c>
      <c r="E45" s="7">
        <v>5.1200000000000002E-8</v>
      </c>
      <c r="F45" s="11">
        <f>SUM(C45:E45)</f>
        <v>7.8016200000000007E-5</v>
      </c>
      <c r="G45" s="14"/>
      <c r="H45" s="7">
        <v>6.6699999999999997E-6</v>
      </c>
      <c r="I45" s="7">
        <v>2.96E-8</v>
      </c>
      <c r="J45" s="7">
        <v>3.5099999999999998E-10</v>
      </c>
      <c r="K45" s="5"/>
      <c r="L45" s="14">
        <f>SUM(H45:J45)</f>
        <v>6.6999509999999995E-6</v>
      </c>
      <c r="M45" s="5"/>
      <c r="N45" s="5"/>
      <c r="P45" t="s">
        <v>118</v>
      </c>
    </row>
    <row r="46" spans="1:16" x14ac:dyDescent="0.2">
      <c r="A46" t="s">
        <v>85</v>
      </c>
      <c r="B46" s="11"/>
      <c r="C46" s="5">
        <v>1.0800000000000001E-2</v>
      </c>
      <c r="D46" s="5">
        <v>2.61E-4</v>
      </c>
      <c r="E46" s="7">
        <v>1.13E-5</v>
      </c>
      <c r="F46" s="11">
        <f>SUM(C46:E46)</f>
        <v>1.1072300000000002E-2</v>
      </c>
      <c r="G46" s="14"/>
      <c r="H46" s="5">
        <v>1.0300000000000001E-3</v>
      </c>
      <c r="I46" s="7">
        <v>2.9899999999999998E-5</v>
      </c>
      <c r="J46" s="7">
        <v>4.2699999999999999E-8</v>
      </c>
      <c r="K46" s="7"/>
      <c r="L46" s="14">
        <f>SUM(H46:J46)</f>
        <v>1.0599427000000002E-3</v>
      </c>
      <c r="M46" s="5"/>
      <c r="N46" s="5"/>
      <c r="P46" t="s">
        <v>118</v>
      </c>
    </row>
    <row r="47" spans="1:16" x14ac:dyDescent="0.2">
      <c r="A47" t="s">
        <v>107</v>
      </c>
      <c r="B47" s="11">
        <f>SUM(C47:E47)</f>
        <v>3.51464</v>
      </c>
      <c r="C47" s="5">
        <v>3.33</v>
      </c>
      <c r="D47" s="5">
        <v>0.182</v>
      </c>
      <c r="E47" s="5">
        <v>2.64E-3</v>
      </c>
      <c r="F47" s="5"/>
      <c r="G47" s="14">
        <f>SUM(H47:J47)</f>
        <v>0.36993814999999997</v>
      </c>
      <c r="H47" s="5">
        <v>0.36699999999999999</v>
      </c>
      <c r="I47" s="5">
        <v>2.9299999999999999E-3</v>
      </c>
      <c r="J47" s="7">
        <v>8.1499999999999999E-6</v>
      </c>
      <c r="K47" s="5"/>
      <c r="L47" s="5"/>
      <c r="M47" s="5"/>
      <c r="N47" s="5"/>
      <c r="P47" t="s">
        <v>116</v>
      </c>
    </row>
    <row r="48" spans="1:16" x14ac:dyDescent="0.2">
      <c r="A48" t="s">
        <v>82</v>
      </c>
      <c r="B48" s="11">
        <f>SUM(C48:E48)</f>
        <v>0.12100999999999999</v>
      </c>
      <c r="C48" s="5">
        <v>0.11799999999999999</v>
      </c>
      <c r="D48" s="5">
        <v>2.8500000000000001E-3</v>
      </c>
      <c r="E48" s="5">
        <v>1.6000000000000001E-4</v>
      </c>
      <c r="F48" s="5"/>
      <c r="G48" s="14">
        <f>SUM(H48:J48)</f>
        <v>9.3692799999999989E-3</v>
      </c>
      <c r="H48" s="5">
        <v>9.2399999999999999E-3</v>
      </c>
      <c r="I48" s="5">
        <v>1.2799999999999999E-4</v>
      </c>
      <c r="J48" s="5">
        <v>1.28E-6</v>
      </c>
      <c r="K48" s="5"/>
      <c r="L48" s="5"/>
      <c r="M48" s="5"/>
      <c r="N48" s="5" t="s">
        <v>28</v>
      </c>
      <c r="P48" t="s">
        <v>116</v>
      </c>
    </row>
    <row r="49" spans="1:16" x14ac:dyDescent="0.2">
      <c r="A49" t="s">
        <v>105</v>
      </c>
      <c r="B49" s="11">
        <f>SUM(C49:E49)</f>
        <v>0.51764999999999994</v>
      </c>
      <c r="C49" s="5">
        <v>0.49099999999999999</v>
      </c>
      <c r="D49" s="5">
        <v>2.6200000000000001E-2</v>
      </c>
      <c r="E49" s="5">
        <v>4.4999999999999999E-4</v>
      </c>
      <c r="F49" s="5"/>
      <c r="G49" s="14">
        <f>SUM(H49:J49)</f>
        <v>5.4393850000000001E-2</v>
      </c>
      <c r="H49" s="5">
        <v>5.3900000000000003E-2</v>
      </c>
      <c r="I49" s="5">
        <v>4.9200000000000003E-4</v>
      </c>
      <c r="J49" s="7">
        <v>1.8500000000000001E-6</v>
      </c>
      <c r="P49" t="s">
        <v>116</v>
      </c>
    </row>
    <row r="50" spans="1:16" x14ac:dyDescent="0.2">
      <c r="A50" t="s">
        <v>106</v>
      </c>
      <c r="B50" s="11">
        <f>SUM(C50:E50)</f>
        <v>5.4908799999999994E-2</v>
      </c>
      <c r="C50" s="5">
        <v>5.1999999999999998E-2</v>
      </c>
      <c r="D50" s="5">
        <v>2.8700000000000002E-3</v>
      </c>
      <c r="E50" s="7">
        <v>3.8800000000000001E-5</v>
      </c>
      <c r="F50" s="14"/>
      <c r="G50" s="14">
        <f>SUM(H50:J50)</f>
        <v>5.7666219999999999E-3</v>
      </c>
      <c r="H50" s="5">
        <f>0.00572</f>
        <v>5.7200000000000003E-3</v>
      </c>
      <c r="I50" s="5">
        <f>0.0000465</f>
        <v>4.6499999999999999E-5</v>
      </c>
      <c r="J50" s="7">
        <v>1.2200000000000001E-7</v>
      </c>
      <c r="K50" s="5"/>
      <c r="L50" s="5"/>
      <c r="M50" s="5"/>
      <c r="N50" s="5"/>
      <c r="P50" t="s">
        <v>116</v>
      </c>
    </row>
    <row r="51" spans="1:16" x14ac:dyDescent="0.2">
      <c r="A51" t="s">
        <v>61</v>
      </c>
      <c r="B51" s="11">
        <f>SUM(C51:E51)</f>
        <v>1.5100289</v>
      </c>
      <c r="C51" s="5">
        <v>1.51</v>
      </c>
      <c r="D51" s="5"/>
      <c r="E51" s="5">
        <v>2.8900000000000001E-5</v>
      </c>
      <c r="F51" s="5"/>
      <c r="G51" s="14">
        <f>SUM(H51:J51)</f>
        <v>0.115</v>
      </c>
      <c r="H51" s="5">
        <v>0.115</v>
      </c>
      <c r="I51" s="5"/>
      <c r="J51" s="5"/>
      <c r="K51" s="5">
        <f>SUM(C51:J51)</f>
        <v>1.7400289</v>
      </c>
      <c r="L51" s="5"/>
      <c r="M51" s="9">
        <f>K51/B51</f>
        <v>1.1523149656274791</v>
      </c>
      <c r="N51" s="5"/>
      <c r="P51" t="s">
        <v>116</v>
      </c>
    </row>
    <row r="52" spans="1:16" x14ac:dyDescent="0.2">
      <c r="A52" t="s">
        <v>48</v>
      </c>
      <c r="B52" s="11">
        <f>SUM(C52:E52)</f>
        <v>2.1913999999999998</v>
      </c>
      <c r="C52" s="5">
        <v>2.17</v>
      </c>
      <c r="D52" s="5">
        <v>2.1399999999999999E-2</v>
      </c>
      <c r="E52" s="5"/>
      <c r="F52" s="5"/>
      <c r="G52" s="14">
        <f>SUM(H52:J52)</f>
        <v>1.37E-4</v>
      </c>
      <c r="H52" s="5"/>
      <c r="I52" s="5">
        <v>1.37E-4</v>
      </c>
      <c r="J52" s="5"/>
      <c r="K52" s="5">
        <f>SUM(C52:J52)</f>
        <v>2.1916739999999999</v>
      </c>
      <c r="L52" s="5"/>
      <c r="M52" s="9">
        <f>K52/B52</f>
        <v>1.0001250342246966</v>
      </c>
      <c r="N52" s="5"/>
      <c r="P52" t="s">
        <v>116</v>
      </c>
    </row>
    <row r="53" spans="1:16" x14ac:dyDescent="0.2">
      <c r="A53" t="s">
        <v>47</v>
      </c>
      <c r="B53" s="11">
        <f>SUM(C53:E53)</f>
        <v>1.952</v>
      </c>
      <c r="C53" s="5">
        <v>1.94</v>
      </c>
      <c r="D53" s="5">
        <v>1.2E-2</v>
      </c>
      <c r="E53" s="5"/>
      <c r="F53" s="5"/>
      <c r="G53" s="14">
        <f>SUM(H53:J53)</f>
        <v>1.0900000000000001E-4</v>
      </c>
      <c r="H53" s="5"/>
      <c r="I53" s="5">
        <v>1.0900000000000001E-4</v>
      </c>
      <c r="J53" s="5"/>
      <c r="K53" s="5">
        <f>SUM(C53:J53)</f>
        <v>1.9522179999999998</v>
      </c>
      <c r="L53" s="5"/>
      <c r="M53" s="9">
        <f>K53/B53</f>
        <v>1.0001116803278687</v>
      </c>
      <c r="N53" s="5"/>
      <c r="P53" t="s">
        <v>116</v>
      </c>
    </row>
    <row r="54" spans="1:16" x14ac:dyDescent="0.2">
      <c r="A54" t="s">
        <v>46</v>
      </c>
      <c r="B54" s="11">
        <f>SUM(C54:E54)</f>
        <v>2.0971000000000002</v>
      </c>
      <c r="C54" s="5">
        <v>2.08</v>
      </c>
      <c r="D54" s="5">
        <v>1.7100000000000001E-2</v>
      </c>
      <c r="E54" s="5"/>
      <c r="F54" s="5"/>
      <c r="G54" s="14">
        <f>SUM(H54:J54)</f>
        <v>1.2400000000000001E-4</v>
      </c>
      <c r="H54" s="5"/>
      <c r="I54" s="5">
        <v>1.2400000000000001E-4</v>
      </c>
      <c r="J54" s="5"/>
      <c r="K54" s="5">
        <f>SUM(C54:J54)</f>
        <v>2.0973480000000002</v>
      </c>
      <c r="L54" s="5"/>
      <c r="M54" s="9">
        <f>K54/B54</f>
        <v>1.0001182585475181</v>
      </c>
      <c r="N54" s="5"/>
      <c r="P54" t="s">
        <v>116</v>
      </c>
    </row>
    <row r="55" spans="1:16" x14ac:dyDescent="0.2">
      <c r="A55" t="s">
        <v>50</v>
      </c>
      <c r="B55" s="11">
        <f>SUM(C55:E55)</f>
        <v>2.05918</v>
      </c>
      <c r="C55" s="5">
        <v>2.0499999999999998</v>
      </c>
      <c r="D55" s="5">
        <v>9.1800000000000007E-3</v>
      </c>
      <c r="E55" s="5"/>
      <c r="F55" s="5"/>
      <c r="G55" s="14">
        <f>SUM(H55:J55)</f>
        <v>0.18401619999999999</v>
      </c>
      <c r="H55" s="5">
        <v>0.184</v>
      </c>
      <c r="I55" s="5">
        <v>1.3699999999999999E-5</v>
      </c>
      <c r="J55" s="5">
        <v>2.5000000000000002E-6</v>
      </c>
      <c r="K55" s="5">
        <f>SUM(C55:J55)</f>
        <v>2.4272123999999997</v>
      </c>
      <c r="L55" s="5"/>
      <c r="M55" s="9">
        <f>K55/B55</f>
        <v>1.1787276488699383</v>
      </c>
      <c r="N55" s="5"/>
      <c r="P55" t="s">
        <v>116</v>
      </c>
    </row>
    <row r="56" spans="1:16" x14ac:dyDescent="0.2">
      <c r="A56" t="s">
        <v>14</v>
      </c>
      <c r="B56" s="11">
        <f>SUM(C56:E56)</f>
        <v>4.8364000000000002E-3</v>
      </c>
      <c r="C56" s="5">
        <v>4.7499999999999999E-3</v>
      </c>
      <c r="D56" s="5">
        <v>8.6399999999999999E-5</v>
      </c>
      <c r="E56" s="5"/>
      <c r="F56" s="5"/>
      <c r="G56" s="14">
        <f>SUM(H56:J56)</f>
        <v>1.4165299999999999E-4</v>
      </c>
      <c r="H56" s="5">
        <v>1.3899999999999999E-4</v>
      </c>
      <c r="I56" s="5">
        <v>2.6000000000000001E-6</v>
      </c>
      <c r="J56" s="7">
        <v>5.2999999999999998E-8</v>
      </c>
      <c r="K56" s="5">
        <f>SUM(C56:J56)</f>
        <v>5.1197060000000008E-3</v>
      </c>
      <c r="L56" s="5"/>
      <c r="M56" s="9">
        <f>K56/B56</f>
        <v>1.0585778678355804</v>
      </c>
      <c r="N56" s="5" t="s">
        <v>35</v>
      </c>
      <c r="O56" t="s">
        <v>34</v>
      </c>
      <c r="P56" t="s">
        <v>110</v>
      </c>
    </row>
    <row r="57" spans="1:16" x14ac:dyDescent="0.2">
      <c r="A57" t="s">
        <v>36</v>
      </c>
      <c r="B57" s="11">
        <f>SUM(C57:E57)</f>
        <v>5.3398300000000003E-3</v>
      </c>
      <c r="C57" s="5">
        <v>5.2500000000000003E-3</v>
      </c>
      <c r="D57" s="5">
        <v>8.6500000000000002E-5</v>
      </c>
      <c r="E57" s="5">
        <v>3.3299999999999999E-6</v>
      </c>
      <c r="F57" s="5"/>
      <c r="G57" s="14">
        <f>SUM(H57:J57)</f>
        <v>2.2085400000000001E-4</v>
      </c>
      <c r="H57" s="5">
        <v>1.94E-4</v>
      </c>
      <c r="I57" s="5">
        <v>2.6800000000000001E-5</v>
      </c>
      <c r="J57" s="7">
        <v>5.4E-8</v>
      </c>
      <c r="K57" s="5">
        <f>SUM(C57:J57)</f>
        <v>5.7815380000000001E-3</v>
      </c>
      <c r="L57" s="5"/>
      <c r="M57" s="9">
        <f>K57/B57</f>
        <v>1.0827194873245027</v>
      </c>
      <c r="N57" s="5" t="s">
        <v>35</v>
      </c>
      <c r="O57" t="s">
        <v>37</v>
      </c>
      <c r="P57" t="s">
        <v>110</v>
      </c>
    </row>
    <row r="58" spans="1:16" x14ac:dyDescent="0.2">
      <c r="A58" t="s">
        <v>17</v>
      </c>
      <c r="B58" s="11">
        <f>SUM(C58:E58)</f>
        <v>6.2811700000000012E-2</v>
      </c>
      <c r="C58" s="5">
        <f>(0.116+0.00782)/2</f>
        <v>6.1910000000000007E-2</v>
      </c>
      <c r="D58" s="5">
        <f>(0.000685+0.000984)/2</f>
        <v>8.3449999999999996E-4</v>
      </c>
      <c r="E58" s="5">
        <f>(0.0000114+0.000123)/2</f>
        <v>6.7200000000000007E-5</v>
      </c>
      <c r="F58" s="5"/>
      <c r="G58" s="14">
        <f>SUM(H58:J58)</f>
        <v>3.2426277000000002E-5</v>
      </c>
      <c r="H58" s="5">
        <f>(0.000000000244+0.00000000131)/2</f>
        <v>7.7700000000000001E-10</v>
      </c>
      <c r="I58" s="5">
        <f>(0.00000585+0.000059)/2</f>
        <v>3.2425000000000002E-5</v>
      </c>
      <c r="J58" s="5">
        <v>5.0000000000000003E-10</v>
      </c>
      <c r="K58" s="5">
        <f>SUM(C58:J58)</f>
        <v>6.2876552554000015E-2</v>
      </c>
      <c r="L58" s="5"/>
      <c r="M58" s="9">
        <f>K58/B58</f>
        <v>1.0010324916217839</v>
      </c>
      <c r="N58" s="5" t="s">
        <v>28</v>
      </c>
      <c r="O58" t="s">
        <v>33</v>
      </c>
      <c r="P58" t="s">
        <v>110</v>
      </c>
    </row>
    <row r="59" spans="1:16" x14ac:dyDescent="0.2">
      <c r="A59" t="s">
        <v>59</v>
      </c>
      <c r="B59" s="11">
        <f>SUM(C59:E59)</f>
        <v>4.5254500000000002</v>
      </c>
      <c r="C59" s="5">
        <v>4.4400000000000004</v>
      </c>
      <c r="D59" s="5">
        <v>8.1199999999999994E-2</v>
      </c>
      <c r="E59" s="5">
        <v>4.2500000000000003E-3</v>
      </c>
      <c r="F59" s="5"/>
      <c r="G59" s="14">
        <f>SUM(H59:J59)</f>
        <v>0.41471239999999998</v>
      </c>
      <c r="H59" s="5">
        <v>0.41099999999999998</v>
      </c>
      <c r="I59" s="5">
        <v>3.7000000000000002E-3</v>
      </c>
      <c r="J59" s="5">
        <v>1.24E-5</v>
      </c>
      <c r="K59" s="5">
        <f>SUM(C59:J59)</f>
        <v>5.3548748000000002</v>
      </c>
      <c r="L59" s="5"/>
      <c r="M59" s="9">
        <f>K59/B59</f>
        <v>1.18328007159509</v>
      </c>
      <c r="N59" s="5" t="s">
        <v>28</v>
      </c>
      <c r="O59" t="s">
        <v>60</v>
      </c>
      <c r="P59" t="s">
        <v>110</v>
      </c>
    </row>
    <row r="60" spans="1:16" x14ac:dyDescent="0.2">
      <c r="A60" t="s">
        <v>67</v>
      </c>
      <c r="B60" s="11">
        <f>SUM(C60:E60)</f>
        <v>7.0681399999999997E-5</v>
      </c>
      <c r="C60" s="7">
        <v>7.0599999999999995E-5</v>
      </c>
      <c r="D60" s="5">
        <v>6.6100000000000003E-8</v>
      </c>
      <c r="E60" s="7">
        <v>1.5300000000000001E-8</v>
      </c>
      <c r="F60" s="7"/>
      <c r="G60" s="14">
        <f>SUM(H60:J60)</f>
        <v>5.4510181999999996E-5</v>
      </c>
      <c r="H60" s="5">
        <v>5.4400000000000001E-5</v>
      </c>
      <c r="I60" s="5">
        <f>0.00000011</f>
        <v>1.1000000000000001E-7</v>
      </c>
      <c r="J60" s="7">
        <v>1.8199999999999999E-10</v>
      </c>
      <c r="K60" s="5">
        <f>SUM(C60:J60)</f>
        <v>1.7970176399999998E-4</v>
      </c>
      <c r="L60" s="5"/>
      <c r="M60" s="10">
        <f>K60/B60</f>
        <v>2.5424194201020351</v>
      </c>
      <c r="N60" s="5" t="s">
        <v>28</v>
      </c>
      <c r="P60" t="s">
        <v>115</v>
      </c>
    </row>
    <row r="61" spans="1:16" x14ac:dyDescent="0.2">
      <c r="A61" t="s">
        <v>73</v>
      </c>
      <c r="B61" s="11">
        <f>SUM(C61:E61)</f>
        <v>8.7781100000000004E-3</v>
      </c>
      <c r="C61" s="5">
        <v>8.3999999999999995E-3</v>
      </c>
      <c r="D61" s="5">
        <v>3.7199999999999999E-4</v>
      </c>
      <c r="E61" s="5">
        <v>6.1099999999999999E-6</v>
      </c>
      <c r="F61" s="5"/>
      <c r="G61" s="14">
        <f>SUM(H61:J61)</f>
        <v>3.9770749700000004E-4</v>
      </c>
      <c r="H61" s="5">
        <f>0.000000000197+0.000391</f>
        <v>3.9100019700000004E-4</v>
      </c>
      <c r="I61" s="5">
        <f>0.00000663</f>
        <v>6.63E-6</v>
      </c>
      <c r="J61" s="5">
        <f>0.0000000773</f>
        <v>7.7299999999999997E-8</v>
      </c>
      <c r="K61" s="5">
        <f>SUM(C61:J61)</f>
        <v>9.573524994000002E-3</v>
      </c>
      <c r="L61" s="5"/>
      <c r="M61" s="9">
        <f>K61/B61</f>
        <v>1.0906134685029012</v>
      </c>
      <c r="N61" s="5" t="s">
        <v>28</v>
      </c>
      <c r="O61" t="s">
        <v>65</v>
      </c>
      <c r="P61" t="s">
        <v>117</v>
      </c>
    </row>
    <row r="62" spans="1:16" x14ac:dyDescent="0.2">
      <c r="A62" t="s">
        <v>62</v>
      </c>
      <c r="B62" s="11">
        <f>SUM(C62:E62)</f>
        <v>1.974315</v>
      </c>
      <c r="C62" s="5">
        <v>1.96</v>
      </c>
      <c r="D62" s="5">
        <v>1.41E-2</v>
      </c>
      <c r="E62" s="5">
        <v>2.1499999999999999E-4</v>
      </c>
      <c r="F62" s="5"/>
      <c r="G62" s="14">
        <f>SUM(H62:J62)</f>
        <v>2.5557371700000001E-2</v>
      </c>
      <c r="H62" s="5">
        <f>0.0000000117+0.025</f>
        <v>2.5000011700000001E-2</v>
      </c>
      <c r="I62" s="5">
        <f>0.000554</f>
        <v>5.5400000000000002E-4</v>
      </c>
      <c r="J62" s="5">
        <f>0.00000336</f>
        <v>3.36E-6</v>
      </c>
      <c r="K62" s="5">
        <f>SUM(C62:J62)</f>
        <v>2.0254297434000001</v>
      </c>
      <c r="L62" s="5"/>
      <c r="M62" s="9">
        <f>K62/B62</f>
        <v>1.0258898622560231</v>
      </c>
      <c r="N62" s="5" t="s">
        <v>28</v>
      </c>
      <c r="O62" t="s">
        <v>56</v>
      </c>
      <c r="P62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3"/>
  <sheetViews>
    <sheetView topLeftCell="A14" zoomScale="101" workbookViewId="0">
      <selection activeCell="C14" sqref="C14"/>
    </sheetView>
  </sheetViews>
  <sheetFormatPr baseColWidth="10" defaultColWidth="11.5" defaultRowHeight="15" x14ac:dyDescent="0.2"/>
  <cols>
    <col min="1" max="1" width="26.1640625" customWidth="1"/>
    <col min="2" max="3" width="12.6640625" customWidth="1"/>
    <col min="4" max="4" width="11.83203125" style="5" bestFit="1" customWidth="1"/>
  </cols>
  <sheetData>
    <row r="1" spans="1:5" ht="32" x14ac:dyDescent="0.2">
      <c r="A1" s="1" t="s">
        <v>11</v>
      </c>
      <c r="B1" s="1" t="s">
        <v>16</v>
      </c>
      <c r="C1" s="1" t="s">
        <v>96</v>
      </c>
      <c r="D1" s="3" t="s">
        <v>12</v>
      </c>
      <c r="E1" s="3" t="s">
        <v>29</v>
      </c>
    </row>
    <row r="2" spans="1:5" ht="16" x14ac:dyDescent="0.2">
      <c r="A2" s="2" t="s">
        <v>0</v>
      </c>
      <c r="B2" s="2"/>
      <c r="C2" s="2"/>
      <c r="D2" s="4"/>
    </row>
    <row r="3" spans="1:5" ht="16" x14ac:dyDescent="0.2">
      <c r="A3" s="2" t="s">
        <v>1</v>
      </c>
      <c r="B3" s="2" t="s">
        <v>13</v>
      </c>
      <c r="C3" s="2"/>
      <c r="D3" s="4"/>
    </row>
    <row r="4" spans="1:5" x14ac:dyDescent="0.2">
      <c r="A4" t="s">
        <v>2</v>
      </c>
      <c r="B4">
        <v>4.54</v>
      </c>
      <c r="D4" s="5" t="s">
        <v>28</v>
      </c>
      <c r="E4" t="s">
        <v>72</v>
      </c>
    </row>
    <row r="5" spans="1:5" x14ac:dyDescent="0.2">
      <c r="A5" t="s">
        <v>3</v>
      </c>
      <c r="B5">
        <v>2.06E-2</v>
      </c>
      <c r="D5" s="5" t="s">
        <v>23</v>
      </c>
      <c r="E5" t="s">
        <v>31</v>
      </c>
    </row>
    <row r="6" spans="1:5" x14ac:dyDescent="0.2">
      <c r="A6" t="s">
        <v>4</v>
      </c>
      <c r="B6">
        <v>2.06E-2</v>
      </c>
      <c r="D6" s="5" t="s">
        <v>23</v>
      </c>
      <c r="E6" t="s">
        <v>31</v>
      </c>
    </row>
    <row r="7" spans="1:5" x14ac:dyDescent="0.2">
      <c r="A7" t="s">
        <v>5</v>
      </c>
      <c r="B7">
        <v>0</v>
      </c>
      <c r="D7" s="5" t="s">
        <v>28</v>
      </c>
    </row>
    <row r="8" spans="1:5" x14ac:dyDescent="0.2">
      <c r="A8" t="s">
        <v>9</v>
      </c>
      <c r="B8">
        <v>0</v>
      </c>
    </row>
    <row r="9" spans="1:5" x14ac:dyDescent="0.2">
      <c r="A9" t="s">
        <v>10</v>
      </c>
      <c r="B9">
        <v>0</v>
      </c>
    </row>
    <row r="10" spans="1:5" x14ac:dyDescent="0.2">
      <c r="A10" t="s">
        <v>14</v>
      </c>
      <c r="B10">
        <v>8.8700000000000001E-5</v>
      </c>
      <c r="D10" s="5" t="s">
        <v>35</v>
      </c>
      <c r="E10" t="s">
        <v>34</v>
      </c>
    </row>
    <row r="11" spans="1:5" x14ac:dyDescent="0.2">
      <c r="A11" t="s">
        <v>36</v>
      </c>
      <c r="B11" s="8">
        <v>5.63E-5</v>
      </c>
      <c r="C11" s="8"/>
      <c r="D11" s="5" t="s">
        <v>35</v>
      </c>
      <c r="E11" t="s">
        <v>37</v>
      </c>
    </row>
    <row r="12" spans="1:5" x14ac:dyDescent="0.2">
      <c r="A12" t="s">
        <v>17</v>
      </c>
      <c r="B12">
        <f>(0.000112+0.00107)/2</f>
        <v>5.9099999999999995E-4</v>
      </c>
      <c r="D12" s="5" t="s">
        <v>28</v>
      </c>
      <c r="E12" t="s">
        <v>33</v>
      </c>
    </row>
    <row r="13" spans="1:5" x14ac:dyDescent="0.2">
      <c r="A13" t="s">
        <v>8</v>
      </c>
      <c r="B13">
        <f t="shared" ref="B13" si="0">SUM(D13:E13)</f>
        <v>0</v>
      </c>
    </row>
    <row r="14" spans="1:5" x14ac:dyDescent="0.2">
      <c r="A14" t="s">
        <v>7</v>
      </c>
      <c r="B14">
        <v>0</v>
      </c>
      <c r="D14" s="5" t="s">
        <v>25</v>
      </c>
    </row>
    <row r="15" spans="1:5" x14ac:dyDescent="0.2">
      <c r="A15" t="s">
        <v>6</v>
      </c>
      <c r="B15">
        <v>0</v>
      </c>
      <c r="D15" s="5" t="s">
        <v>25</v>
      </c>
    </row>
    <row r="16" spans="1:5" x14ac:dyDescent="0.2">
      <c r="A16" t="s">
        <v>26</v>
      </c>
      <c r="B16">
        <v>3.54</v>
      </c>
      <c r="D16" s="5" t="s">
        <v>58</v>
      </c>
    </row>
    <row r="17" spans="1:5" x14ac:dyDescent="0.2">
      <c r="A17" t="s">
        <v>41</v>
      </c>
      <c r="B17">
        <v>2.63E-2</v>
      </c>
      <c r="D17" s="5" t="s">
        <v>28</v>
      </c>
      <c r="E17" t="s">
        <v>42</v>
      </c>
    </row>
    <row r="18" spans="1:5" x14ac:dyDescent="0.2">
      <c r="A18" t="s">
        <v>27</v>
      </c>
      <c r="B18">
        <v>1.64</v>
      </c>
      <c r="D18" s="5" t="s">
        <v>28</v>
      </c>
    </row>
    <row r="19" spans="1:5" x14ac:dyDescent="0.2">
      <c r="A19" t="s">
        <v>32</v>
      </c>
      <c r="B19">
        <v>2.4299999999999999E-2</v>
      </c>
      <c r="D19" s="5" t="s">
        <v>28</v>
      </c>
    </row>
    <row r="20" spans="1:5" x14ac:dyDescent="0.2">
      <c r="A20" t="s">
        <v>38</v>
      </c>
      <c r="B20">
        <v>8.0700000000000008E-3</v>
      </c>
      <c r="E20" t="s">
        <v>39</v>
      </c>
    </row>
    <row r="21" spans="1:5" x14ac:dyDescent="0.2">
      <c r="A21" t="s">
        <v>40</v>
      </c>
      <c r="B21">
        <v>2.66E-3</v>
      </c>
    </row>
    <row r="22" spans="1:5" x14ac:dyDescent="0.2">
      <c r="A22" t="s">
        <v>67</v>
      </c>
      <c r="B22" s="8">
        <v>7.5499999999999994E-8</v>
      </c>
      <c r="C22" s="8"/>
      <c r="D22" s="5" t="s">
        <v>28</v>
      </c>
    </row>
    <row r="23" spans="1:5" x14ac:dyDescent="0.2">
      <c r="A23" t="s">
        <v>43</v>
      </c>
      <c r="B23">
        <v>4.0399999999999998E-2</v>
      </c>
      <c r="D23" s="5" t="s">
        <v>28</v>
      </c>
    </row>
    <row r="24" spans="1:5" x14ac:dyDescent="0.2">
      <c r="A24" t="s">
        <v>24</v>
      </c>
      <c r="B24">
        <v>3.8699999999999998E-2</v>
      </c>
      <c r="D24" s="5" t="s">
        <v>28</v>
      </c>
    </row>
    <row r="25" spans="1:5" x14ac:dyDescent="0.2">
      <c r="A25" t="s">
        <v>44</v>
      </c>
      <c r="B25">
        <v>2.1499999999999998E-2</v>
      </c>
      <c r="D25" s="5" t="s">
        <v>28</v>
      </c>
    </row>
    <row r="26" spans="1:5" x14ac:dyDescent="0.2">
      <c r="A26" t="s">
        <v>45</v>
      </c>
      <c r="B26">
        <v>1.03</v>
      </c>
    </row>
    <row r="27" spans="1:5" x14ac:dyDescent="0.2">
      <c r="A27" t="s">
        <v>46</v>
      </c>
      <c r="B27">
        <v>1.5299999999999999E-2</v>
      </c>
    </row>
    <row r="28" spans="1:5" x14ac:dyDescent="0.2">
      <c r="A28" t="s">
        <v>47</v>
      </c>
      <c r="B28">
        <v>1.03E-2</v>
      </c>
    </row>
    <row r="29" spans="1:5" x14ac:dyDescent="0.2">
      <c r="A29" t="s">
        <v>48</v>
      </c>
      <c r="B29">
        <v>1.9699999999999999E-2</v>
      </c>
    </row>
    <row r="30" spans="1:5" x14ac:dyDescent="0.2">
      <c r="A30" t="s">
        <v>49</v>
      </c>
    </row>
    <row r="31" spans="1:5" x14ac:dyDescent="0.2">
      <c r="A31" t="s">
        <v>50</v>
      </c>
      <c r="B31">
        <v>1.7000000000000001E-2</v>
      </c>
    </row>
    <row r="32" spans="1:5" x14ac:dyDescent="0.2">
      <c r="A32" t="s">
        <v>51</v>
      </c>
      <c r="B32">
        <v>0.58499999999999996</v>
      </c>
    </row>
    <row r="33" spans="1:4" x14ac:dyDescent="0.2">
      <c r="A33" t="s">
        <v>52</v>
      </c>
      <c r="B33">
        <v>0.58599999999999997</v>
      </c>
    </row>
    <row r="34" spans="1:4" x14ac:dyDescent="0.2">
      <c r="A34" t="s">
        <v>53</v>
      </c>
      <c r="B34">
        <v>1.81</v>
      </c>
    </row>
    <row r="35" spans="1:4" x14ac:dyDescent="0.2">
      <c r="A35" t="s">
        <v>54</v>
      </c>
      <c r="B35">
        <v>0.81399999999999995</v>
      </c>
    </row>
    <row r="36" spans="1:4" x14ac:dyDescent="0.2">
      <c r="A36" t="s">
        <v>61</v>
      </c>
      <c r="B36">
        <v>2.3300000000000001E-2</v>
      </c>
    </row>
    <row r="37" spans="1:4" x14ac:dyDescent="0.2">
      <c r="A37" t="s">
        <v>64</v>
      </c>
      <c r="B37">
        <v>7.2700000000000004E-3</v>
      </c>
      <c r="D37" s="5" t="s">
        <v>28</v>
      </c>
    </row>
    <row r="38" spans="1:4" x14ac:dyDescent="0.2">
      <c r="A38" t="s">
        <v>63</v>
      </c>
      <c r="B38">
        <v>4.57E-4</v>
      </c>
    </row>
    <row r="39" spans="1:4" x14ac:dyDescent="0.2">
      <c r="A39" t="s">
        <v>68</v>
      </c>
      <c r="B39">
        <f>B34</f>
        <v>1.81</v>
      </c>
    </row>
    <row r="40" spans="1:4" x14ac:dyDescent="0.2">
      <c r="A40" t="s">
        <v>69</v>
      </c>
      <c r="B40">
        <v>1.81</v>
      </c>
    </row>
    <row r="41" spans="1:4" x14ac:dyDescent="0.2">
      <c r="A41" t="s">
        <v>70</v>
      </c>
      <c r="B41">
        <v>1.81</v>
      </c>
    </row>
    <row r="42" spans="1:4" x14ac:dyDescent="0.2">
      <c r="A42" t="s">
        <v>78</v>
      </c>
      <c r="B42">
        <f>B4</f>
        <v>4.54</v>
      </c>
    </row>
    <row r="43" spans="1:4" x14ac:dyDescent="0.2">
      <c r="A43" t="s">
        <v>79</v>
      </c>
      <c r="B43">
        <f>B4</f>
        <v>4.54</v>
      </c>
    </row>
    <row r="44" spans="1:4" x14ac:dyDescent="0.2">
      <c r="A44" t="s">
        <v>80</v>
      </c>
      <c r="B44">
        <v>0.01</v>
      </c>
    </row>
    <row r="45" spans="1:4" x14ac:dyDescent="0.2">
      <c r="A45" t="s">
        <v>81</v>
      </c>
      <c r="B45">
        <v>2.7799999999999999E-3</v>
      </c>
    </row>
    <row r="46" spans="1:4" x14ac:dyDescent="0.2">
      <c r="A46" t="s">
        <v>82</v>
      </c>
      <c r="B46">
        <v>4.8700000000000002E-3</v>
      </c>
    </row>
    <row r="47" spans="1:4" x14ac:dyDescent="0.2">
      <c r="A47" t="s">
        <v>85</v>
      </c>
      <c r="C47">
        <v>3.0299999999999999E-4</v>
      </c>
    </row>
    <row r="48" spans="1:4" x14ac:dyDescent="0.2">
      <c r="A48" t="s">
        <v>86</v>
      </c>
      <c r="C48">
        <v>1.2199999999999999E-3</v>
      </c>
    </row>
    <row r="49" spans="1:3" x14ac:dyDescent="0.2">
      <c r="A49" t="s">
        <v>108</v>
      </c>
      <c r="C49">
        <v>2.4199999999999999E-2</v>
      </c>
    </row>
    <row r="50" spans="1:3" x14ac:dyDescent="0.2">
      <c r="A50" t="s">
        <v>88</v>
      </c>
      <c r="C50" s="8">
        <v>1.0300000000000001E-6</v>
      </c>
    </row>
    <row r="51" spans="1:3" x14ac:dyDescent="0.2">
      <c r="A51" t="s">
        <v>89</v>
      </c>
      <c r="C51">
        <v>2.2499999999999999E-4</v>
      </c>
    </row>
    <row r="52" spans="1:3" x14ac:dyDescent="0.2">
      <c r="A52" t="s">
        <v>98</v>
      </c>
      <c r="C52" s="8">
        <v>3.2499999999999997E-5</v>
      </c>
    </row>
    <row r="53" spans="1:3" x14ac:dyDescent="0.2">
      <c r="A53" t="s">
        <v>90</v>
      </c>
      <c r="C53">
        <v>6.2E-4</v>
      </c>
    </row>
    <row r="54" spans="1:3" x14ac:dyDescent="0.2">
      <c r="A54" t="s">
        <v>91</v>
      </c>
      <c r="C54" s="8">
        <v>1.7699999999999999E-4</v>
      </c>
    </row>
    <row r="55" spans="1:3" x14ac:dyDescent="0.2">
      <c r="A55" t="s">
        <v>92</v>
      </c>
      <c r="C55" s="8">
        <v>4.88E-5</v>
      </c>
    </row>
    <row r="56" spans="1:3" x14ac:dyDescent="0.2">
      <c r="A56" t="s">
        <v>87</v>
      </c>
      <c r="C56" s="8">
        <v>5.71E-4</v>
      </c>
    </row>
    <row r="57" spans="1:3" x14ac:dyDescent="0.2">
      <c r="A57" t="s">
        <v>93</v>
      </c>
      <c r="C57" s="8">
        <v>1.7899999999999999E-2</v>
      </c>
    </row>
    <row r="58" spans="1:3" x14ac:dyDescent="0.2">
      <c r="A58" t="s">
        <v>99</v>
      </c>
      <c r="C58" s="8">
        <v>5.5799999999999999E-6</v>
      </c>
    </row>
    <row r="59" spans="1:3" x14ac:dyDescent="0.2">
      <c r="A59" t="s">
        <v>100</v>
      </c>
      <c r="C59" s="8">
        <v>9.7100000000000002E-5</v>
      </c>
    </row>
    <row r="60" spans="1:3" x14ac:dyDescent="0.2">
      <c r="A60" s="16" t="s">
        <v>102</v>
      </c>
      <c r="B60">
        <v>1.65</v>
      </c>
    </row>
    <row r="61" spans="1:3" x14ac:dyDescent="0.2">
      <c r="A61" t="s">
        <v>106</v>
      </c>
      <c r="B61">
        <v>2.5500000000000002E-3</v>
      </c>
    </row>
    <row r="62" spans="1:3" x14ac:dyDescent="0.2">
      <c r="A62" t="s">
        <v>107</v>
      </c>
      <c r="B62">
        <v>0.16</v>
      </c>
    </row>
    <row r="63" spans="1:3" x14ac:dyDescent="0.2">
      <c r="A63" t="s">
        <v>105</v>
      </c>
      <c r="B63">
        <v>2.3699999999999999E-2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emissions</vt:lpstr>
      <vt:lpstr>removals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2019-07-04T18:57:44Z</dcterms:created>
  <dcterms:modified xsi:type="dcterms:W3CDTF">2019-10-05T14:37:43Z</dcterms:modified>
</cp:coreProperties>
</file>