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tabRatio="598" firstSheet="1" activeTab="3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8" l="1"/>
  <c r="D22" i="24"/>
  <c r="G18" i="12"/>
  <c r="G19" i="12" s="1"/>
  <c r="G15" i="12"/>
  <c r="G16" i="12" s="1"/>
  <c r="G12" i="12"/>
  <c r="G13" i="12" s="1"/>
  <c r="G9" i="12"/>
  <c r="G10" i="12" s="1"/>
  <c r="G7" i="12"/>
  <c r="G6" i="12"/>
  <c r="E24" i="9" l="1"/>
  <c r="D24" i="9"/>
  <c r="C24" i="9"/>
  <c r="P6" i="22" l="1"/>
  <c r="P7" i="22"/>
  <c r="N8" i="22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H20" i="12"/>
  <c r="F20" i="12"/>
  <c r="E20" i="12"/>
  <c r="D20" i="12"/>
  <c r="C20" i="12"/>
  <c r="H20" i="18"/>
  <c r="G20" i="18"/>
  <c r="F20" i="18"/>
  <c r="E20" i="18"/>
  <c r="C20" i="18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23" i="9" s="1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D20" i="18" s="1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I4" i="18" s="1"/>
  <c r="B10" i="7"/>
  <c r="E14" i="12" l="1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I14" i="18"/>
  <c r="O5" i="20"/>
  <c r="D14" i="2"/>
  <c r="D17" i="2"/>
  <c r="I17" i="18"/>
  <c r="I11" i="18"/>
  <c r="I8" i="18"/>
  <c r="I5" i="18"/>
  <c r="I20" i="18" s="1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23" i="8" s="1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<sst xmlns="http://schemas.openxmlformats.org/spreadsheetml/2006/main" count="505" uniqueCount="152">
  <si>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</si>
  <si>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</si>
  <si>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</si>
  <si>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</si>
  <si>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</si>
  <si>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</si>
  <si>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</si>
  <si>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</si>
  <si>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</si>
  <si>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</si>
  <si>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</si>
  <si>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</si>
  <si>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</si>
  <si>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</si>
  <si>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</si>
  <si>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</si>
  <si>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</si>
  <si>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</si>
  <si>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</si>
  <si>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</si>
  <si>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</si>
  <si>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</si>
  <si>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</si>
  <si>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</si>
  <si>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</si>
  <si>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</si>
  <si>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</si>
  <si>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</si>
  <si>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</si>
  <si>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</si>
  <si>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</si>
  <si>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</si>
  <si>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</si>
  <si>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</si>
  <si>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</si>
  <si>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</si>
  <si>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</si>
  <si>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</si>
  <si>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</si>
  <si>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</si>
  <si>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</si>
  <si>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</si>
  <si>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</si>
  <si>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</si>
  <si>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</si>
  <si>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</si>
  <si>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</si>
  <si>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</si>
  <si>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</si>
  <si>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</si>
  <si>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</si>
  <si>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</si>
  <si>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</si>
  <si>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</si>
  <si>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</si>
  <si>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</si>
  <si>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</si>
  <si>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</si>
  <si>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</si>
  <si>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</si>
  <si>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</si>
  <si>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</si>
  <si>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</si>
  <si>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</si>
  <si>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</si>
  <si>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</si>
  <si>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</si>
  <si>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</si>
  <si>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</si>
  <si>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</si>
  <si>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</si>
  <si>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</si>
  <si>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</si>
  <si>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</si>
  <si>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</si>
  <si>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</si>
  <si>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</si>
  <si>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</si>
  <si>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</si>
  <si>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</si>
  <si>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</si>
  <si>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</si>
  <si>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</si>
  <si>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</si>
  <si>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</si>
  <si>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</si>
  <si>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</si>
  <si>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</si>
  <si>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</si>
  <si>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</si>
  <si>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</si>
  <si>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</si>
  <si>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</si>
  <si>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</si>
  <si>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</si>
  <si>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</si>
  <si>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</si>
  <si>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</si>
  <si>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</si>
  <si>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</si>
  <si>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</si>
  <si>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</si>
  <si>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</si>
  <si>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</si>
  <si>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</si>
  <si>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</si>
  <si>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</si>
  <si>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</si>
  <si>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</si>
  <si>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</si>
  <si>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</si>
  <si>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</si>
  <si>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</si>
  <si>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</si>
  <si>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</si>
  <si>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</si>
  <si>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</si>
  <si>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</si>
  <si>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</si>
  <si>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</si>
  <si>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</si>
  <si>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</si>
  <si>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</si>
  <si>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</si>
  <si>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</si>
  <si>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</si>
  <si>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</si>
  <si>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</si>
  <si>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</si>
  <si>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</si>
  <si>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</si>
  <si>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</si>
  <si>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</si>
  <si>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</si>
  <si>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</si>
  <si>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</si>
  <si>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</si>
  <si>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</si>
  <si>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</si>
  <si>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</si>
  <si>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</si>
  <si>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</si>
  <si>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</si>
  <si>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</si>
  <si>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</si>
  <si>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</si>
  <si>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</si>
  <si>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</si>
  <si>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</si>
  <si>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Schakel-HC</t>
  </si>
  <si>
    <t>MEA</t>
  </si>
  <si>
    <t>CaCO3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</si>
</sst>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6" width="17.85546875" style="61" customWidth="1"/>
    <col min="7" max="7" width="25.42578125" style="21" customWidth="1"/>
    <col min="8" max="16384" width="8.85546875" style="21"/>
  </cols>
  <sheetData>
    <row r="1" spans="1:7" x14ac:dyDescent="0.25">
      <c r="A1" s="39" t="s">
        <v>0</v>
      </c>
      <c r="B1" s="39" t="s">
        <v>133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5">
      <c r="A2" s="48" t="s">
        <v>1</v>
      </c>
      <c r="B2" s="48"/>
      <c r="C2" s="21" t="s">
        <v>32</v>
      </c>
      <c r="D2" s="21" t="s">
        <v>33</v>
      </c>
    </row>
    <row r="3" spans="1:7" x14ac:dyDescent="0.25">
      <c r="A3" s="48" t="s">
        <v>2</v>
      </c>
      <c r="B3" s="48"/>
    </row>
    <row r="4" spans="1:7" s="29" customFormat="1" ht="15.75" thickBot="1" x14ac:dyDescent="0.3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x14ac:dyDescent="0.25">
      <c r="A5" s="32" t="s">
        <v>78</v>
      </c>
      <c r="B5" s="32" t="s">
        <v>134</v>
      </c>
      <c r="C5" s="50">
        <v>0.05</v>
      </c>
      <c r="D5" s="50">
        <f>30*Ref!$B$18</f>
        <v>0.108</v>
      </c>
      <c r="E5" s="51"/>
      <c r="F5" s="51"/>
    </row>
    <row r="6" spans="1:7" x14ac:dyDescent="0.25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5.75" thickBot="1" x14ac:dyDescent="0.3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x14ac:dyDescent="0.25">
      <c r="A8" s="32" t="s">
        <v>63</v>
      </c>
      <c r="B8" s="32" t="s">
        <v>134</v>
      </c>
      <c r="C8" s="50">
        <v>0.05</v>
      </c>
      <c r="D8" s="50">
        <f>30*Ref!$B$18</f>
        <v>0.108</v>
      </c>
      <c r="E8" s="61"/>
      <c r="F8" s="61"/>
      <c r="G8" s="21"/>
    </row>
    <row r="9" spans="1:7" x14ac:dyDescent="0.25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5.75" thickBot="1" x14ac:dyDescent="0.3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x14ac:dyDescent="0.25">
      <c r="A11" s="46" t="s">
        <v>64</v>
      </c>
      <c r="B11" s="32" t="s">
        <v>134</v>
      </c>
      <c r="C11" s="50">
        <v>0</v>
      </c>
      <c r="D11" s="50">
        <v>0</v>
      </c>
    </row>
    <row r="12" spans="1:7" x14ac:dyDescent="0.25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5.75" thickBot="1" x14ac:dyDescent="0.3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x14ac:dyDescent="0.25">
      <c r="A14" t="s">
        <v>72</v>
      </c>
      <c r="B14" s="32" t="s">
        <v>134</v>
      </c>
      <c r="C14" s="50">
        <v>0.05</v>
      </c>
      <c r="D14" s="50">
        <f>30*Ref!$B$18</f>
        <v>0.108</v>
      </c>
    </row>
    <row r="15" spans="1:7" x14ac:dyDescent="0.25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5.75" thickBot="1" x14ac:dyDescent="0.3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x14ac:dyDescent="0.25">
      <c r="A17" t="s">
        <v>75</v>
      </c>
      <c r="B17" s="32" t="s">
        <v>134</v>
      </c>
      <c r="C17" s="50">
        <v>0.05</v>
      </c>
      <c r="D17" s="50">
        <f>30*Ref!$B$18</f>
        <v>0.108</v>
      </c>
    </row>
    <row r="18" spans="1:6" x14ac:dyDescent="0.25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5.75" thickBot="1" x14ac:dyDescent="0.3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5">
      <c r="A20" t="s">
        <v>135</v>
      </c>
      <c r="B20" s="21" t="s">
        <v>136</v>
      </c>
      <c r="C20" s="21">
        <f>C4</f>
        <v>0.05</v>
      </c>
      <c r="D20" s="21">
        <f>D4</f>
        <v>0.1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20" sqref="A20:A22"/>
    </sheetView>
  </sheetViews>
  <sheetFormatPr defaultColWidth="8.85546875" defaultRowHeight="15" x14ac:dyDescent="0.25"/>
  <cols>
    <col min="1" max="2" width="10.85546875" style="21" customWidth="1"/>
    <col min="3" max="16384" width="8.85546875" style="21"/>
  </cols>
  <sheetData>
    <row r="1" spans="1:6" x14ac:dyDescent="0.25">
      <c r="A1" s="71" t="s">
        <v>43</v>
      </c>
      <c r="B1" s="39" t="s">
        <v>133</v>
      </c>
      <c r="C1" s="21" t="s">
        <v>55</v>
      </c>
      <c r="D1" s="21" t="s">
        <v>56</v>
      </c>
      <c r="E1" t="s">
        <v>104</v>
      </c>
      <c r="F1" s="21" t="s">
        <v>4</v>
      </c>
    </row>
    <row r="2" spans="1:6" x14ac:dyDescent="0.25">
      <c r="A2" s="73" t="s">
        <v>38</v>
      </c>
      <c r="B2" s="48"/>
      <c r="C2" s="21" t="s">
        <v>57</v>
      </c>
      <c r="D2" s="21" t="s">
        <v>58</v>
      </c>
      <c r="F2" s="27" t="s">
        <v>106</v>
      </c>
    </row>
    <row r="3" spans="1:6" x14ac:dyDescent="0.25">
      <c r="A3" s="73" t="s">
        <v>2</v>
      </c>
      <c r="B3" s="48"/>
    </row>
    <row r="4" spans="1:6" s="29" customFormat="1" ht="15.75" thickBot="1" x14ac:dyDescent="0.3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78</v>
      </c>
      <c r="B5" s="32" t="s">
        <v>134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63</v>
      </c>
      <c r="B8" s="32" t="s">
        <v>134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3" t="s">
        <v>64</v>
      </c>
      <c r="B11" s="32" t="s">
        <v>134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72</v>
      </c>
      <c r="B14" s="32" t="s">
        <v>134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75</v>
      </c>
      <c r="B17" s="32" t="s">
        <v>134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5.75" thickBot="1" x14ac:dyDescent="0.3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135</v>
      </c>
      <c r="B20" s="21" t="s">
        <v>136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1" spans="1:6" x14ac:dyDescent="0.25">
      <c r="A21" s="21" t="s">
        <v>147</v>
      </c>
    </row>
    <row r="22" spans="1:6" x14ac:dyDescent="0.25">
      <c r="A22" s="27" t="s">
        <v>149</v>
      </c>
      <c r="C22" s="21">
        <v>6.0000000000000001E-3</v>
      </c>
    </row>
    <row r="23" spans="1:6" s="39" customFormat="1" x14ac:dyDescent="0.25">
      <c r="A23" s="21"/>
      <c r="B23" s="21"/>
      <c r="C23" s="21"/>
      <c r="D23" s="21"/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8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8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:A22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3" bestFit="1" customWidth="1"/>
    <col min="6" max="6" width="14.28515625" style="108" bestFit="1" customWidth="1"/>
    <col min="7" max="7" width="9.140625" style="21" customWidth="1"/>
    <col min="8" max="8" width="9.140625" style="61" customWidth="1"/>
    <col min="9" max="9" width="16.85546875" style="3" customWidth="1"/>
    <col min="10" max="10" width="14.28515625" style="123" customWidth="1"/>
    <col min="11" max="11" width="8.85546875" style="34"/>
    <col min="12" max="12" width="15.28515625" style="34" customWidth="1"/>
    <col min="13" max="13" width="9.140625" style="112"/>
    <col min="14" max="14" width="8.85546875" style="115"/>
    <col min="16" max="16" width="8.85546875" style="112"/>
    <col min="17" max="18" width="8.85546875" style="104"/>
    <col min="20" max="22" width="8.85546875" style="34"/>
  </cols>
  <sheetData>
    <row r="1" spans="1:23" x14ac:dyDescent="0.25">
      <c r="A1" s="39" t="s">
        <v>0</v>
      </c>
      <c r="B1" s="39" t="s">
        <v>133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141</v>
      </c>
      <c r="H1" s="128" t="s">
        <v>139</v>
      </c>
      <c r="I1" s="3" t="s">
        <v>138</v>
      </c>
      <c r="J1" s="123" t="s">
        <v>124</v>
      </c>
      <c r="K1" s="34" t="s">
        <v>121</v>
      </c>
      <c r="L1" s="34" t="s">
        <v>115</v>
      </c>
      <c r="M1" s="112" t="s">
        <v>122</v>
      </c>
      <c r="N1" s="115" t="s">
        <v>116</v>
      </c>
      <c r="O1" t="s">
        <v>4</v>
      </c>
      <c r="P1" s="112" t="s">
        <v>123</v>
      </c>
      <c r="T1" s="34" t="s">
        <v>96</v>
      </c>
      <c r="U1" s="34" t="s">
        <v>98</v>
      </c>
      <c r="V1" s="34" t="s">
        <v>113</v>
      </c>
      <c r="W1" t="s">
        <v>2</v>
      </c>
    </row>
    <row r="2" spans="1:23" s="2" customFormat="1" x14ac:dyDescent="0.25">
      <c r="A2" s="2" t="s">
        <v>1</v>
      </c>
      <c r="D2" s="2" t="s">
        <v>110</v>
      </c>
      <c r="E2" s="124" t="s">
        <v>108</v>
      </c>
      <c r="G2" s="2" t="s">
        <v>137</v>
      </c>
      <c r="H2" s="97" t="s">
        <v>140</v>
      </c>
      <c r="I2" s="2" t="s">
        <v>142</v>
      </c>
      <c r="J2" s="124" t="s">
        <v>109</v>
      </c>
      <c r="K2" s="97" t="s">
        <v>109</v>
      </c>
      <c r="L2" s="97" t="s">
        <v>109</v>
      </c>
      <c r="M2" s="113" t="s">
        <v>109</v>
      </c>
      <c r="N2" s="116" t="s">
        <v>144</v>
      </c>
      <c r="O2" s="2" t="s">
        <v>99</v>
      </c>
      <c r="P2" s="109" t="s">
        <v>128</v>
      </c>
      <c r="Q2" s="105"/>
      <c r="R2" s="105"/>
      <c r="T2" s="97" t="s">
        <v>97</v>
      </c>
      <c r="U2" s="97" t="s">
        <v>97</v>
      </c>
      <c r="V2" s="97" t="s">
        <v>114</v>
      </c>
    </row>
    <row r="3" spans="1:23" x14ac:dyDescent="0.25">
      <c r="A3" s="48" t="s">
        <v>2</v>
      </c>
      <c r="B3" s="48"/>
      <c r="F3" s="21"/>
      <c r="G3" s="3"/>
      <c r="H3" s="34"/>
      <c r="I3" s="3" t="s">
        <v>143</v>
      </c>
    </row>
    <row r="4" spans="1:23" x14ac:dyDescent="0.25">
      <c r="A4" s="26" t="s">
        <v>111</v>
      </c>
      <c r="B4" s="26"/>
      <c r="C4" t="s">
        <v>120</v>
      </c>
      <c r="D4">
        <v>0</v>
      </c>
      <c r="E4" s="123">
        <f>0.0102+0.10641+2.406035</f>
        <v>2.5226450000000002</v>
      </c>
      <c r="F4" s="21" t="s">
        <v>112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119</v>
      </c>
      <c r="C5" t="s">
        <v>120</v>
      </c>
      <c r="D5">
        <f>13.1*28.6/1000</f>
        <v>0.37466000000000005</v>
      </c>
      <c r="E5" s="123">
        <f>3.7*1.31/1.4</f>
        <v>3.4621428571428576</v>
      </c>
      <c r="F5" s="21" t="s">
        <v>112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5">
      <c r="A6" s="26" t="s">
        <v>117</v>
      </c>
      <c r="B6" s="26"/>
      <c r="C6" t="s">
        <v>120</v>
      </c>
      <c r="D6">
        <v>0</v>
      </c>
      <c r="E6" s="123">
        <f>3.7/1.3</f>
        <v>2.8461538461538463</v>
      </c>
      <c r="F6" s="21" t="s">
        <v>112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Q6" s="138"/>
      <c r="W6" t="s">
        <v>125</v>
      </c>
    </row>
    <row r="7" spans="1:23" x14ac:dyDescent="0.25">
      <c r="A7" s="26" t="s">
        <v>118</v>
      </c>
      <c r="B7" s="26"/>
      <c r="C7" t="s">
        <v>120</v>
      </c>
      <c r="D7">
        <v>0</v>
      </c>
      <c r="E7" s="123">
        <f>3.7/1.3</f>
        <v>2.8461538461538463</v>
      </c>
      <c r="F7" s="21" t="s">
        <v>112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Q7" s="138"/>
      <c r="W7" t="s">
        <v>125</v>
      </c>
    </row>
    <row r="8" spans="1:23" x14ac:dyDescent="0.25">
      <c r="A8" s="99" t="s">
        <v>126</v>
      </c>
      <c r="B8" s="99"/>
      <c r="C8" t="s">
        <v>120</v>
      </c>
      <c r="D8">
        <v>0</v>
      </c>
      <c r="E8" s="123">
        <f>1/0.364</f>
        <v>2.7472527472527473</v>
      </c>
      <c r="F8" s="21" t="s">
        <v>112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  <c r="Q8" s="138"/>
    </row>
    <row r="9" spans="1:23" x14ac:dyDescent="0.25">
      <c r="A9" s="99" t="s">
        <v>127</v>
      </c>
      <c r="B9" s="99"/>
      <c r="C9" t="s">
        <v>120</v>
      </c>
      <c r="D9">
        <v>0</v>
      </c>
      <c r="E9" s="123">
        <f>1/0.341</f>
        <v>2.9325513196480935</v>
      </c>
      <c r="F9" s="21" t="s">
        <v>112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  <c r="Q9" s="138"/>
    </row>
    <row r="10" spans="1:23" s="29" customFormat="1" ht="16.5" customHeight="1" thickBot="1" x14ac:dyDescent="0.3">
      <c r="A10" s="29" t="s">
        <v>3</v>
      </c>
      <c r="C10" s="29" t="s">
        <v>120</v>
      </c>
      <c r="D10" s="29">
        <f>D5</f>
        <v>0.37466000000000005</v>
      </c>
      <c r="E10" s="126">
        <f>E9</f>
        <v>2.9325513196480935</v>
      </c>
      <c r="F10" s="29" t="str">
        <f>F9</f>
        <v>dry cleft timber</v>
      </c>
      <c r="G10" s="58">
        <v>1.81</v>
      </c>
      <c r="H10" s="35">
        <v>55</v>
      </c>
      <c r="I10" s="58">
        <v>0.32</v>
      </c>
      <c r="J10" s="126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5.75" thickBot="1" x14ac:dyDescent="0.3">
      <c r="A11" s="32" t="s">
        <v>78</v>
      </c>
      <c r="B11" s="32" t="s">
        <v>134</v>
      </c>
      <c r="C11" s="1" t="str">
        <f>C$9</f>
        <v>diesel</v>
      </c>
      <c r="D11" s="1">
        <f t="shared" ref="D11:O19" si="2">D$9</f>
        <v>0</v>
      </c>
      <c r="E11" s="131">
        <f t="shared" si="2"/>
        <v>2.9325513196480935</v>
      </c>
      <c r="F11" s="39" t="str">
        <f t="shared" si="2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2"/>
        <v>1.3819999999999999</v>
      </c>
      <c r="K11" s="134">
        <f t="shared" si="2"/>
        <v>0</v>
      </c>
      <c r="L11" s="134">
        <f t="shared" si="2"/>
        <v>1.3819999999999999</v>
      </c>
      <c r="M11" s="135"/>
      <c r="N11" s="136">
        <f t="shared" si="2"/>
        <v>1.3160000000000001</v>
      </c>
      <c r="O11" s="1">
        <f t="shared" si="2"/>
        <v>0</v>
      </c>
      <c r="P11" s="135"/>
      <c r="Q11" s="137"/>
      <c r="R11" s="137"/>
    </row>
    <row r="12" spans="1:23" x14ac:dyDescent="0.25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3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8"/>
      <c r="N12" s="115">
        <f t="shared" si="2"/>
        <v>1.3160000000000001</v>
      </c>
      <c r="O12">
        <f t="shared" si="2"/>
        <v>0</v>
      </c>
      <c r="P12" s="108"/>
      <c r="T12"/>
      <c r="U12"/>
      <c r="V12"/>
    </row>
    <row r="13" spans="1:23" s="29" customFormat="1" ht="15.75" thickBot="1" x14ac:dyDescent="0.3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6">
        <f t="shared" si="2"/>
        <v>2.9325513196480935</v>
      </c>
      <c r="F13" s="29" t="str">
        <f t="shared" si="2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10"/>
      <c r="N13" s="118">
        <f t="shared" si="2"/>
        <v>1.3160000000000001</v>
      </c>
      <c r="O13" s="29">
        <f t="shared" si="2"/>
        <v>0</v>
      </c>
      <c r="P13" s="110"/>
      <c r="Q13" s="106"/>
      <c r="R13" s="106"/>
    </row>
    <row r="14" spans="1:23" ht="15.75" thickBot="1" x14ac:dyDescent="0.3">
      <c r="A14" s="53" t="s">
        <v>63</v>
      </c>
      <c r="B14" s="32" t="s">
        <v>134</v>
      </c>
      <c r="C14" t="str">
        <f>C$9</f>
        <v>diesel</v>
      </c>
      <c r="D14">
        <f t="shared" si="2"/>
        <v>0</v>
      </c>
      <c r="E14" s="123">
        <f t="shared" si="2"/>
        <v>2.9325513196480935</v>
      </c>
      <c r="F14" s="122" t="str">
        <f t="shared" si="2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8"/>
      <c r="N14" s="115">
        <f t="shared" si="2"/>
        <v>1.3160000000000001</v>
      </c>
      <c r="O14">
        <f t="shared" si="2"/>
        <v>0</v>
      </c>
      <c r="P14" s="108"/>
      <c r="T14"/>
      <c r="U14"/>
      <c r="V14"/>
    </row>
    <row r="15" spans="1:23" x14ac:dyDescent="0.25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3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8"/>
      <c r="N15" s="115">
        <f t="shared" si="2"/>
        <v>1.3160000000000001</v>
      </c>
      <c r="O15">
        <f t="shared" si="2"/>
        <v>0</v>
      </c>
      <c r="P15" s="108"/>
      <c r="T15"/>
      <c r="U15"/>
      <c r="V15"/>
    </row>
    <row r="16" spans="1:23" s="29" customFormat="1" ht="15.75" thickBot="1" x14ac:dyDescent="0.3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6">
        <f t="shared" si="2"/>
        <v>2.9325513196480935</v>
      </c>
      <c r="F16" s="29" t="str">
        <f t="shared" si="2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10"/>
      <c r="N16" s="118">
        <f t="shared" si="2"/>
        <v>1.3160000000000001</v>
      </c>
      <c r="O16" s="29">
        <f t="shared" si="2"/>
        <v>0</v>
      </c>
      <c r="P16" s="110"/>
      <c r="Q16" s="106"/>
      <c r="R16" s="106"/>
    </row>
    <row r="17" spans="1:23" ht="15.75" thickBot="1" x14ac:dyDescent="0.3">
      <c r="A17" s="46" t="s">
        <v>64</v>
      </c>
      <c r="B17" s="32" t="s">
        <v>134</v>
      </c>
      <c r="C17" t="str">
        <f>C$9</f>
        <v>diesel</v>
      </c>
      <c r="D17">
        <f t="shared" si="2"/>
        <v>0</v>
      </c>
      <c r="E17" s="123">
        <f t="shared" si="2"/>
        <v>2.9325513196480935</v>
      </c>
      <c r="F17" s="21" t="str">
        <f t="shared" si="2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8"/>
      <c r="N17" s="115">
        <f t="shared" si="2"/>
        <v>1.3160000000000001</v>
      </c>
      <c r="O17">
        <f t="shared" si="2"/>
        <v>0</v>
      </c>
      <c r="P17" s="108"/>
      <c r="T17"/>
      <c r="U17"/>
      <c r="V17"/>
    </row>
    <row r="18" spans="1:23" x14ac:dyDescent="0.25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3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8"/>
      <c r="N18" s="115">
        <f t="shared" si="2"/>
        <v>1.3160000000000001</v>
      </c>
      <c r="O18">
        <f t="shared" si="2"/>
        <v>0</v>
      </c>
      <c r="P18" s="108"/>
      <c r="T18"/>
      <c r="U18"/>
      <c r="V18"/>
    </row>
    <row r="19" spans="1:23" s="35" customFormat="1" ht="15.75" thickBot="1" x14ac:dyDescent="0.3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6">
        <f t="shared" si="2"/>
        <v>2.9325513196480935</v>
      </c>
      <c r="F19" s="29" t="str">
        <f t="shared" si="2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10"/>
      <c r="N19" s="118">
        <f t="shared" si="2"/>
        <v>1.3160000000000001</v>
      </c>
      <c r="O19" s="29">
        <f t="shared" si="2"/>
        <v>0</v>
      </c>
      <c r="P19" s="110"/>
      <c r="Q19" s="106"/>
      <c r="R19" s="106"/>
      <c r="T19" s="29"/>
      <c r="U19" s="29"/>
      <c r="V19" s="29"/>
    </row>
    <row r="20" spans="1:23" ht="15.75" thickBot="1" x14ac:dyDescent="0.3">
      <c r="A20" t="s">
        <v>135</v>
      </c>
      <c r="B20" s="21" t="s">
        <v>136</v>
      </c>
      <c r="C20" s="27" t="str">
        <f>C10</f>
        <v>diesel</v>
      </c>
      <c r="D20" s="27">
        <f t="shared" ref="D20:W20" si="4">D10</f>
        <v>0.37466000000000005</v>
      </c>
      <c r="E20" s="127">
        <f t="shared" si="4"/>
        <v>2.9325513196480935</v>
      </c>
      <c r="F20" s="27" t="str">
        <f t="shared" ref="F20" si="5">F10</f>
        <v>dry cleft timber</v>
      </c>
      <c r="G20" s="58">
        <v>1.81</v>
      </c>
      <c r="H20" s="100"/>
      <c r="I20" s="121"/>
      <c r="J20" s="127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1">
        <f t="shared" si="4"/>
        <v>0</v>
      </c>
      <c r="N20" s="119">
        <f t="shared" si="4"/>
        <v>1.3160000000000001</v>
      </c>
      <c r="O20" s="27">
        <f t="shared" si="4"/>
        <v>0</v>
      </c>
      <c r="P20" s="111">
        <f>P10</f>
        <v>0</v>
      </c>
      <c r="Q20" s="107"/>
      <c r="R20" s="107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workbookViewId="0">
      <selection activeCell="F22" sqref="F22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36.5703125" style="108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8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133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141</v>
      </c>
      <c r="J1" s="128" t="s">
        <v>139</v>
      </c>
      <c r="K1" s="130" t="s">
        <v>138</v>
      </c>
      <c r="L1" t="s">
        <v>35</v>
      </c>
      <c r="M1" t="s">
        <v>94</v>
      </c>
      <c r="N1" t="s">
        <v>92</v>
      </c>
      <c r="O1" t="s">
        <v>4</v>
      </c>
      <c r="P1" t="s">
        <v>91</v>
      </c>
      <c r="Q1" t="s">
        <v>96</v>
      </c>
      <c r="R1" t="s">
        <v>98</v>
      </c>
    </row>
    <row r="2" spans="1:18" s="3" customFormat="1" x14ac:dyDescent="0.25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137</v>
      </c>
      <c r="J2" s="97" t="s">
        <v>140</v>
      </c>
      <c r="K2" s="109" t="s">
        <v>142</v>
      </c>
      <c r="L2" s="3" t="s">
        <v>71</v>
      </c>
      <c r="M2" s="3" t="s">
        <v>93</v>
      </c>
      <c r="N2" s="3" t="s">
        <v>93</v>
      </c>
      <c r="O2" s="3" t="s">
        <v>99</v>
      </c>
      <c r="P2" s="3" t="s">
        <v>103</v>
      </c>
      <c r="Q2" s="3" t="s">
        <v>97</v>
      </c>
      <c r="R2" s="3" t="s">
        <v>97</v>
      </c>
    </row>
    <row r="3" spans="1:18" s="3" customFormat="1" x14ac:dyDescent="0.25">
      <c r="A3" s="3" t="s">
        <v>2</v>
      </c>
      <c r="F3" s="130"/>
      <c r="J3" s="34"/>
      <c r="K3" s="130" t="s">
        <v>143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t="s">
        <v>145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101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t="s">
        <v>145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102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t="s">
        <v>145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100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95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72</v>
      </c>
      <c r="B8" s="32" t="s">
        <v>134</v>
      </c>
      <c r="C8" s="39" t="s">
        <v>59</v>
      </c>
      <c r="D8" s="39">
        <v>0</v>
      </c>
      <c r="E8" s="39">
        <v>0</v>
      </c>
      <c r="F8" s="1" t="s">
        <v>146</v>
      </c>
      <c r="G8" s="43">
        <v>1.52</v>
      </c>
      <c r="H8" s="1" t="s">
        <v>145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x14ac:dyDescent="0.25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75</v>
      </c>
      <c r="B11" s="32" t="s">
        <v>134</v>
      </c>
      <c r="C11" s="39" t="s">
        <v>59</v>
      </c>
      <c r="D11" s="39">
        <v>0</v>
      </c>
      <c r="E11" s="39">
        <v>0</v>
      </c>
      <c r="F11" s="1" t="s">
        <v>146</v>
      </c>
      <c r="G11" s="43">
        <v>1.52</v>
      </c>
      <c r="H11" s="1" t="s">
        <v>145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x14ac:dyDescent="0.25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135</v>
      </c>
      <c r="B14" s="21" t="s">
        <v>136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4" sqref="D4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133</v>
      </c>
      <c r="C1" s="47" t="s">
        <v>30</v>
      </c>
      <c r="D1" s="66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5">
      <c r="A5" s="21" t="s">
        <v>101</v>
      </c>
      <c r="C5" s="67">
        <f>C4</f>
        <v>0.9</v>
      </c>
      <c r="D5" s="50">
        <f>D4</f>
        <v>1.3869182594347289</v>
      </c>
    </row>
    <row r="6" spans="1:5" x14ac:dyDescent="0.25">
      <c r="A6" s="21" t="s">
        <v>102</v>
      </c>
      <c r="C6" s="67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100</v>
      </c>
      <c r="B7" s="36"/>
      <c r="C7" s="55">
        <f>C4</f>
        <v>0.9</v>
      </c>
      <c r="D7" s="86">
        <f>D4</f>
        <v>1.3869182594347289</v>
      </c>
    </row>
    <row r="8" spans="1:5" s="39" customFormat="1" x14ac:dyDescent="0.25">
      <c r="A8" s="32" t="s">
        <v>78</v>
      </c>
      <c r="B8" s="32" t="s">
        <v>134</v>
      </c>
      <c r="C8" s="67">
        <v>0.9</v>
      </c>
      <c r="D8" s="50">
        <f>0.55*Ref!B$18/Ref!$C$12</f>
        <v>1.3869182594347289</v>
      </c>
      <c r="E8" s="68"/>
    </row>
    <row r="9" spans="1:5" s="21" customFormat="1" x14ac:dyDescent="0.25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63</v>
      </c>
      <c r="B11" s="32" t="s">
        <v>134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x14ac:dyDescent="0.25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x14ac:dyDescent="0.25">
      <c r="A14" s="53" t="s">
        <v>64</v>
      </c>
      <c r="B14" s="32" t="s">
        <v>134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x14ac:dyDescent="0.25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5.75" thickBot="1" x14ac:dyDescent="0.3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x14ac:dyDescent="0.25">
      <c r="A17" s="21" t="s">
        <v>72</v>
      </c>
      <c r="B17" s="32" t="s">
        <v>134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x14ac:dyDescent="0.25">
      <c r="A20" s="21" t="s">
        <v>75</v>
      </c>
      <c r="B20" s="32" t="s">
        <v>134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5">
      <c r="A23" t="s">
        <v>135</v>
      </c>
      <c r="B23" s="21" t="s">
        <v>136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 t="s">
        <v>147</v>
      </c>
      <c r="B24" s="21"/>
      <c r="C24" s="20"/>
      <c r="D24" s="20"/>
      <c r="E24" s="20"/>
    </row>
    <row r="25" spans="1:5" s="21" customFormat="1" x14ac:dyDescent="0.25">
      <c r="A25" s="27" t="s">
        <v>149</v>
      </c>
      <c r="C25" s="20"/>
      <c r="D25" s="50">
        <f>180*Ref!B$18</f>
        <v>0.64800000000000002</v>
      </c>
      <c r="E25" s="20"/>
    </row>
    <row r="26" spans="1:5" s="21" customFormat="1" x14ac:dyDescent="0.25">
      <c r="C26" s="20"/>
      <c r="D26" s="20"/>
      <c r="E26" s="20"/>
    </row>
    <row r="27" spans="1:5" s="21" customFormat="1" x14ac:dyDescent="0.25">
      <c r="C27" s="20"/>
      <c r="D27" s="20"/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31" sqref="C31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133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101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102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5.75" thickBot="1" x14ac:dyDescent="0.3">
      <c r="A7" s="29" t="s">
        <v>100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x14ac:dyDescent="0.25">
      <c r="A8" s="32" t="s">
        <v>78</v>
      </c>
      <c r="B8" s="32" t="s">
        <v>134</v>
      </c>
      <c r="C8" s="62">
        <v>0.56599999999999995</v>
      </c>
      <c r="D8" s="101">
        <v>0</v>
      </c>
      <c r="E8" s="62" t="s">
        <v>59</v>
      </c>
    </row>
    <row r="9" spans="1:11" s="21" customFormat="1" x14ac:dyDescent="0.25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63</v>
      </c>
      <c r="B11" s="32" t="s">
        <v>134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x14ac:dyDescent="0.25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3" t="s">
        <v>64</v>
      </c>
      <c r="B14" s="32" t="s">
        <v>134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x14ac:dyDescent="0.25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5.75" thickBot="1" x14ac:dyDescent="0.3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72</v>
      </c>
      <c r="B17" s="32" t="s">
        <v>134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75</v>
      </c>
      <c r="B20" s="32" t="s">
        <v>134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135</v>
      </c>
      <c r="B23" s="21" t="s">
        <v>136</v>
      </c>
      <c r="C23" s="20">
        <f t="shared" ref="C23:E24" si="2">C4</f>
        <v>0.56599999999999995</v>
      </c>
      <c r="D23" s="20">
        <f t="shared" si="2"/>
        <v>0</v>
      </c>
      <c r="E23" s="20" t="str">
        <f t="shared" si="2"/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 t="s">
        <v>147</v>
      </c>
      <c r="B24" s="21" t="s">
        <v>136</v>
      </c>
      <c r="C24" s="20">
        <f t="shared" si="2"/>
        <v>0.56599999999999995</v>
      </c>
      <c r="D24" s="20">
        <f t="shared" si="2"/>
        <v>0</v>
      </c>
      <c r="E24" s="20" t="str">
        <f t="shared" si="2"/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5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5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5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2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2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28" sqref="F28"/>
    </sheetView>
  </sheetViews>
  <sheetFormatPr defaultColWidth="8.85546875" defaultRowHeight="15" x14ac:dyDescent="0.25"/>
  <cols>
    <col min="1" max="1" width="10.710937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8" width="15.85546875" style="20" customWidth="1"/>
    <col min="9" max="9" width="15.85546875" style="47" customWidth="1"/>
    <col min="10" max="10" width="19" style="20" bestFit="1" customWidth="1"/>
    <col min="11" max="11" width="17.85546875" style="20" bestFit="1" customWidth="1"/>
    <col min="12" max="16384" width="8.85546875" style="21"/>
  </cols>
  <sheetData>
    <row r="1" spans="1:11" x14ac:dyDescent="0.25">
      <c r="A1" s="39" t="s">
        <v>0</v>
      </c>
      <c r="B1" s="39" t="s">
        <v>133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5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5">
      <c r="A3" s="48" t="s">
        <v>2</v>
      </c>
      <c r="B3" s="48"/>
    </row>
    <row r="4" spans="1:11" s="29" customFormat="1" ht="15.75" thickBot="1" x14ac:dyDescent="0.3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t="s">
        <v>145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5">
      <c r="A5" s="32" t="s">
        <v>78</v>
      </c>
      <c r="B5" s="32" t="s">
        <v>134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145</v>
      </c>
      <c r="I5" s="65">
        <f>(25.3/4.6668)*Ref!B$18</f>
        <v>1.9516585240421703E-2</v>
      </c>
    </row>
    <row r="6" spans="1:11" x14ac:dyDescent="0.25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145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3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145</v>
      </c>
      <c r="I7" s="59">
        <f>I5</f>
        <v>1.9516585240421703E-2</v>
      </c>
    </row>
    <row r="8" spans="1:11" ht="15" customHeight="1" x14ac:dyDescent="0.25">
      <c r="A8" s="32" t="s">
        <v>63</v>
      </c>
      <c r="B8" s="32" t="s">
        <v>134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145</v>
      </c>
      <c r="H8" s="39"/>
      <c r="I8" s="65">
        <f>(25.3/4.6668)*Ref!B$18</f>
        <v>1.9516585240421703E-2</v>
      </c>
    </row>
    <row r="9" spans="1:11" s="39" customFormat="1" x14ac:dyDescent="0.25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145</v>
      </c>
      <c r="H9" s="21"/>
      <c r="I9" s="65">
        <f>I8</f>
        <v>1.9516585240421703E-2</v>
      </c>
      <c r="J9" s="20"/>
      <c r="K9" s="20"/>
    </row>
    <row r="10" spans="1:11" s="29" customFormat="1" ht="15.75" thickBot="1" x14ac:dyDescent="0.3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145</v>
      </c>
      <c r="H10" s="36"/>
      <c r="I10" s="59">
        <f>I8</f>
        <v>1.9516585240421703E-2</v>
      </c>
      <c r="J10" s="41"/>
      <c r="K10" s="41"/>
    </row>
    <row r="11" spans="1:11" x14ac:dyDescent="0.25">
      <c r="A11" s="53" t="s">
        <v>64</v>
      </c>
      <c r="B11" s="32" t="s">
        <v>134</v>
      </c>
      <c r="C11" s="70">
        <v>0.9</v>
      </c>
      <c r="D11" s="93">
        <v>0</v>
      </c>
      <c r="E11" s="39" t="s">
        <v>59</v>
      </c>
      <c r="F11" s="39">
        <v>0</v>
      </c>
      <c r="G11" t="s">
        <v>145</v>
      </c>
      <c r="H11" s="39"/>
      <c r="I11" s="65">
        <f>(25.3/4.6668)*Ref!B$18</f>
        <v>1.9516585240421703E-2</v>
      </c>
    </row>
    <row r="12" spans="1:11" ht="16.5" customHeight="1" x14ac:dyDescent="0.25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145</v>
      </c>
      <c r="H12" s="27"/>
      <c r="I12" s="65">
        <f>I11</f>
        <v>1.9516585240421703E-2</v>
      </c>
    </row>
    <row r="13" spans="1:11" s="57" customFormat="1" ht="15.75" thickBot="1" x14ac:dyDescent="0.3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145</v>
      </c>
      <c r="H13" s="36"/>
      <c r="I13" s="59">
        <f>I11</f>
        <v>1.9516585240421703E-2</v>
      </c>
      <c r="J13" s="41"/>
      <c r="K13" s="41"/>
    </row>
    <row r="14" spans="1:11" x14ac:dyDescent="0.25">
      <c r="A14" s="21" t="s">
        <v>72</v>
      </c>
      <c r="B14" s="32" t="s">
        <v>134</v>
      </c>
      <c r="C14" s="70">
        <v>0.9</v>
      </c>
      <c r="D14" s="94">
        <v>0</v>
      </c>
      <c r="E14" s="39" t="s">
        <v>59</v>
      </c>
      <c r="F14" s="39">
        <v>0</v>
      </c>
      <c r="G14" t="s">
        <v>145</v>
      </c>
      <c r="H14" s="39"/>
      <c r="I14" s="65">
        <f>(25.3/4.6668)*Ref!B$18</f>
        <v>1.9516585240421703E-2</v>
      </c>
      <c r="J14" s="21"/>
      <c r="K14" s="21"/>
    </row>
    <row r="15" spans="1:11" x14ac:dyDescent="0.25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145</v>
      </c>
      <c r="H15" s="21"/>
      <c r="I15" s="65">
        <f>I14</f>
        <v>1.9516585240421703E-2</v>
      </c>
    </row>
    <row r="16" spans="1:11" s="29" customFormat="1" ht="15.75" thickBot="1" x14ac:dyDescent="0.3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145</v>
      </c>
      <c r="H16" s="36"/>
      <c r="I16" s="59">
        <f>I14</f>
        <v>1.9516585240421703E-2</v>
      </c>
      <c r="J16" s="41"/>
      <c r="K16" s="41"/>
    </row>
    <row r="17" spans="1:11" s="39" customFormat="1" x14ac:dyDescent="0.25">
      <c r="A17" s="21" t="s">
        <v>75</v>
      </c>
      <c r="B17" s="32" t="s">
        <v>134</v>
      </c>
      <c r="C17" s="70">
        <v>0.9</v>
      </c>
      <c r="D17" s="94">
        <v>0</v>
      </c>
      <c r="E17" s="39" t="s">
        <v>59</v>
      </c>
      <c r="F17" s="39">
        <v>0</v>
      </c>
      <c r="G17" t="s">
        <v>145</v>
      </c>
      <c r="I17" s="65">
        <f>(25.3/4.6668)*Ref!B$18</f>
        <v>1.9516585240421703E-2</v>
      </c>
      <c r="J17" s="20"/>
      <c r="K17" s="20"/>
    </row>
    <row r="18" spans="1:11" x14ac:dyDescent="0.25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145</v>
      </c>
      <c r="H18" s="21"/>
      <c r="I18" s="65">
        <f>I17</f>
        <v>1.9516585240421703E-2</v>
      </c>
    </row>
    <row r="19" spans="1:11" s="29" customFormat="1" ht="15.75" thickBot="1" x14ac:dyDescent="0.3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145</v>
      </c>
      <c r="H19" s="36"/>
      <c r="I19" s="59">
        <f>I17</f>
        <v>1.9516585240421703E-2</v>
      </c>
      <c r="J19" s="41"/>
      <c r="K19" s="41"/>
    </row>
    <row r="20" spans="1:11" x14ac:dyDescent="0.25">
      <c r="A20" t="s">
        <v>135</v>
      </c>
      <c r="B20" s="21" t="s">
        <v>136</v>
      </c>
      <c r="C20" s="10">
        <f>C5</f>
        <v>0.9</v>
      </c>
      <c r="D20" s="10">
        <f t="shared" ref="D20:I20" si="2">D5</f>
        <v>0.86374002280501716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5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5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0" sqref="A20:A22"/>
    </sheetView>
  </sheetViews>
  <sheetFormatPr defaultColWidth="8.85546875" defaultRowHeight="15" x14ac:dyDescent="0.25"/>
  <cols>
    <col min="1" max="1" width="11.28515625" style="21" customWidth="1"/>
    <col min="2" max="2" width="15.28515625" style="21" customWidth="1"/>
    <col min="3" max="3" width="13.7109375" style="21" customWidth="1"/>
    <col min="4" max="7" width="8.85546875" style="21"/>
    <col min="8" max="8" width="15.5703125" style="66" bestFit="1" customWidth="1"/>
    <col min="9" max="16384" width="8.85546875" style="21"/>
  </cols>
  <sheetData>
    <row r="1" spans="1:9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148</v>
      </c>
      <c r="H1" s="72" t="s">
        <v>66</v>
      </c>
      <c r="I1" s="72" t="s">
        <v>47</v>
      </c>
    </row>
    <row r="2" spans="1:9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75"/>
      <c r="H2" s="84" t="s">
        <v>90</v>
      </c>
      <c r="I2" s="76"/>
    </row>
    <row r="3" spans="1:9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76"/>
      <c r="H3" s="84"/>
      <c r="I3" s="76"/>
    </row>
    <row r="4" spans="1:9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80"/>
      <c r="H4" s="28"/>
      <c r="I4" s="81" t="s">
        <v>54</v>
      </c>
    </row>
    <row r="5" spans="1:9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150</v>
      </c>
      <c r="H5" s="22">
        <f>0.001</f>
        <v>1E-3</v>
      </c>
      <c r="I5" s="75"/>
    </row>
    <row r="6" spans="1:9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5">
        <f>H5</f>
        <v>1E-3</v>
      </c>
    </row>
    <row r="7" spans="1:9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6">
        <f>H5</f>
        <v>1E-3</v>
      </c>
    </row>
    <row r="8" spans="1:9" x14ac:dyDescent="0.25">
      <c r="A8" s="60" t="s">
        <v>63</v>
      </c>
      <c r="B8" s="32" t="s">
        <v>134</v>
      </c>
      <c r="C8" s="77">
        <v>1</v>
      </c>
      <c r="D8" s="77">
        <v>0.9</v>
      </c>
      <c r="E8" s="43">
        <v>0.62</v>
      </c>
      <c r="F8" s="77">
        <v>0</v>
      </c>
      <c r="G8" s="21" t="s">
        <v>150</v>
      </c>
      <c r="H8" s="22">
        <f>0.001</f>
        <v>1E-3</v>
      </c>
      <c r="I8" s="78"/>
    </row>
    <row r="9" spans="1:9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5">
        <f>H8</f>
        <v>1E-3</v>
      </c>
      <c r="I9" s="21"/>
    </row>
    <row r="10" spans="1:9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6">
        <f>H8</f>
        <v>1E-3</v>
      </c>
    </row>
    <row r="11" spans="1:9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150</v>
      </c>
      <c r="H11" s="50">
        <v>0</v>
      </c>
      <c r="I11" s="21" t="s">
        <v>105</v>
      </c>
    </row>
    <row r="12" spans="1:9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</row>
    <row r="13" spans="1:9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3">
        <f>H11</f>
        <v>0</v>
      </c>
      <c r="I13" s="29"/>
    </row>
    <row r="14" spans="1:9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150</v>
      </c>
      <c r="H14" s="22">
        <f>0.001</f>
        <v>1E-3</v>
      </c>
      <c r="I14" s="75" t="s">
        <v>131</v>
      </c>
    </row>
    <row r="15" spans="1:9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</row>
    <row r="16" spans="1:9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3">
        <f>H14</f>
        <v>1E-3</v>
      </c>
    </row>
    <row r="17" spans="1:9" s="39" customFormat="1" x14ac:dyDescent="0.25">
      <c r="A17" s="21" t="s">
        <v>75</v>
      </c>
      <c r="B17" s="32" t="s">
        <v>134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150</v>
      </c>
      <c r="H17" s="39">
        <v>0</v>
      </c>
      <c r="I17" s="21" t="s">
        <v>107</v>
      </c>
    </row>
    <row r="18" spans="1:9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1" t="s">
        <v>107</v>
      </c>
    </row>
    <row r="19" spans="1:9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8">
        <f>H17</f>
        <v>0</v>
      </c>
      <c r="I19" s="21" t="s">
        <v>107</v>
      </c>
    </row>
    <row r="20" spans="1:9" x14ac:dyDescent="0.25">
      <c r="A20" t="s">
        <v>135</v>
      </c>
      <c r="B20" s="21" t="s">
        <v>136</v>
      </c>
      <c r="C20" s="21">
        <f>C4</f>
        <v>1</v>
      </c>
      <c r="D20" s="21">
        <f t="shared" ref="D20:H20" si="10">D4</f>
        <v>0.9</v>
      </c>
      <c r="E20" s="21">
        <f t="shared" si="10"/>
        <v>1.05</v>
      </c>
      <c r="F20" s="21">
        <f t="shared" si="10"/>
        <v>0</v>
      </c>
      <c r="G20" s="21" t="s">
        <v>150</v>
      </c>
      <c r="H20" s="21">
        <f t="shared" si="10"/>
        <v>0</v>
      </c>
    </row>
    <row r="21" spans="1:9" s="39" customFormat="1" x14ac:dyDescent="0.25">
      <c r="A21" s="21" t="s">
        <v>147</v>
      </c>
      <c r="B21" s="21"/>
      <c r="C21" s="21"/>
      <c r="D21" s="21"/>
      <c r="E21" s="21"/>
      <c r="F21" s="21"/>
      <c r="G21" s="21" t="s">
        <v>150</v>
      </c>
      <c r="H21" s="66"/>
      <c r="I21" s="21"/>
    </row>
    <row r="22" spans="1:9" x14ac:dyDescent="0.25">
      <c r="A22" s="27" t="s">
        <v>149</v>
      </c>
      <c r="G22" s="21" t="s">
        <v>151</v>
      </c>
    </row>
    <row r="25" spans="1:9" s="39" customFormat="1" x14ac:dyDescent="0.25">
      <c r="A25" s="21"/>
      <c r="B25" s="21"/>
      <c r="C25" s="21"/>
      <c r="D25" s="21"/>
      <c r="E25" s="21"/>
      <c r="F25" s="21"/>
      <c r="G25" s="21"/>
      <c r="H25" s="66"/>
      <c r="I25" s="21"/>
    </row>
    <row r="33" spans="1:9" s="78" customFormat="1" x14ac:dyDescent="0.25">
      <c r="A33" s="21"/>
      <c r="B33" s="21"/>
      <c r="C33" s="21"/>
      <c r="D33" s="21"/>
      <c r="E33" s="21"/>
      <c r="F33" s="21"/>
      <c r="G33" s="21"/>
      <c r="H33" s="66"/>
      <c r="I33" s="21"/>
    </row>
    <row r="37" spans="1:9" s="39" customFormat="1" x14ac:dyDescent="0.25">
      <c r="A37" s="21"/>
      <c r="B37" s="21"/>
      <c r="C37" s="21"/>
      <c r="D37" s="21"/>
      <c r="E37" s="21"/>
      <c r="F37" s="21"/>
      <c r="G37" s="21"/>
      <c r="H37" s="66"/>
      <c r="I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134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134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5">
      <c r="A20" t="s">
        <v>135</v>
      </c>
      <c r="B20" s="21" t="s">
        <v>136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A20" sqref="A20:A22"/>
    </sheetView>
  </sheetViews>
  <sheetFormatPr defaultColWidth="11.42578125" defaultRowHeight="15" x14ac:dyDescent="0.25"/>
  <sheetData>
    <row r="1" spans="1:4" x14ac:dyDescent="0.25">
      <c r="A1" s="71" t="s">
        <v>43</v>
      </c>
      <c r="B1" s="39" t="s">
        <v>133</v>
      </c>
      <c r="C1" s="71" t="s">
        <v>129</v>
      </c>
      <c r="D1" s="72" t="s">
        <v>6</v>
      </c>
    </row>
    <row r="2" spans="1:4" x14ac:dyDescent="0.25">
      <c r="A2" s="73" t="s">
        <v>38</v>
      </c>
      <c r="B2" s="48"/>
      <c r="C2" s="74" t="s">
        <v>130</v>
      </c>
      <c r="D2" s="75" t="s">
        <v>50</v>
      </c>
    </row>
    <row r="3" spans="1:4" x14ac:dyDescent="0.25">
      <c r="A3" s="73" t="s">
        <v>2</v>
      </c>
      <c r="B3" s="48"/>
      <c r="C3" s="74" t="s">
        <v>52</v>
      </c>
      <c r="D3" s="76"/>
    </row>
    <row r="4" spans="1:4" ht="15.75" thickBot="1" x14ac:dyDescent="0.3">
      <c r="A4" s="79" t="s">
        <v>3</v>
      </c>
      <c r="B4" s="29"/>
      <c r="C4" s="43">
        <v>0</v>
      </c>
      <c r="D4" s="80">
        <v>0.32</v>
      </c>
    </row>
    <row r="5" spans="1:4" x14ac:dyDescent="0.25">
      <c r="A5" s="32" t="s">
        <v>78</v>
      </c>
      <c r="B5" s="32" t="s">
        <v>134</v>
      </c>
      <c r="C5" s="43">
        <v>0</v>
      </c>
      <c r="D5" s="43">
        <f>90*Ref!$B$18</f>
        <v>0.32400000000000001</v>
      </c>
    </row>
    <row r="6" spans="1:4" x14ac:dyDescent="0.25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60" t="s">
        <v>63</v>
      </c>
      <c r="B8" s="32" t="s">
        <v>134</v>
      </c>
      <c r="C8" s="43">
        <v>0</v>
      </c>
      <c r="D8" s="43">
        <f>90*Ref!$B$18</f>
        <v>0.32400000000000001</v>
      </c>
    </row>
    <row r="9" spans="1:4" x14ac:dyDescent="0.25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3" t="s">
        <v>64</v>
      </c>
      <c r="B11" s="32" t="s">
        <v>134</v>
      </c>
      <c r="C11" s="43">
        <v>0</v>
      </c>
      <c r="D11" s="43">
        <f>90*Ref!$B$18</f>
        <v>0.32400000000000001</v>
      </c>
    </row>
    <row r="12" spans="1:4" x14ac:dyDescent="0.25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72</v>
      </c>
      <c r="B14" s="32" t="s">
        <v>134</v>
      </c>
      <c r="C14" s="43">
        <v>0</v>
      </c>
      <c r="D14" s="43">
        <f>90*Ref!$B$18</f>
        <v>0.32400000000000001</v>
      </c>
    </row>
    <row r="15" spans="1:4" x14ac:dyDescent="0.25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75</v>
      </c>
      <c r="B17" s="32" t="s">
        <v>134</v>
      </c>
      <c r="C17" s="43">
        <v>0</v>
      </c>
      <c r="D17" s="43">
        <f>90*Ref!$B$18</f>
        <v>0.32400000000000001</v>
      </c>
    </row>
    <row r="18" spans="1:4" x14ac:dyDescent="0.25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135</v>
      </c>
      <c r="B20" s="21" t="s">
        <v>136</v>
      </c>
      <c r="C20" s="24">
        <f>C4</f>
        <v>0</v>
      </c>
      <c r="D20" s="24">
        <f>D4</f>
        <v>0.32</v>
      </c>
    </row>
    <row r="21" spans="1:4" x14ac:dyDescent="0.25">
      <c r="A21" s="21" t="s">
        <v>147</v>
      </c>
    </row>
    <row r="22" spans="1:4" x14ac:dyDescent="0.25">
      <c r="A22" s="27" t="s">
        <v>149</v>
      </c>
      <c r="D22" s="43">
        <f>94*Ref!$B$18</f>
        <v>0.33839999999999998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2020-01-16T17:15:33Z</dcterms:modified>
</cp:coreProperties>
</file>