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6360" yWindow="465" windowWidth="20865" windowHeight="16845"/>
  </bookViews>
  <sheets>
    <sheet name="Fuels" sheetId="2" r:id="rId1"/>
  </sheets>
  <definedNames>
    <definedName name="fuels" localSheetId="0">Fuels!$A$1:$E$8</definedName>
  </definedNames>
  <calcPr calcId="162913"/>
</workbook>
</file>

<file path=xl/calcChain.xml><?xml version="1.0" encoding="utf-8"?>
<calcChain xmlns="http://schemas.openxmlformats.org/spreadsheetml/2006/main">
  <c r="D43" i="2" l="1"/>
  <c r="D42" i="2"/>
  <c r="D41" i="2"/>
  <c r="D40" i="2"/>
  <c r="D39" i="2"/>
  <c r="D38" i="2"/>
  <c r="D37" i="2"/>
  <c r="D44" i="2"/>
  <c r="D45" i="2"/>
  <c r="D36" i="2"/>
  <c r="D12" i="2" l="1"/>
  <c r="D11" i="2"/>
  <c r="D10" i="2"/>
  <c r="K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C25" i="2" l="1"/>
  <c r="D25" i="2" s="1"/>
  <c r="D29" i="2"/>
  <c r="D35" i="2"/>
  <c r="D34" i="2" l="1"/>
  <c r="B25" i="2"/>
  <c r="D33" i="2"/>
  <c r="D32" i="2"/>
  <c r="D31" i="2"/>
  <c r="D30" i="2"/>
  <c r="D21" i="2"/>
  <c r="D23" i="2"/>
  <c r="D20" i="2"/>
  <c r="C28" i="2"/>
  <c r="D28" i="2" s="1"/>
  <c r="C27" i="2"/>
  <c r="D27" i="2" s="1"/>
  <c r="D26" i="2" l="1"/>
  <c r="D24" i="2"/>
  <c r="D19" i="2" l="1"/>
  <c r="D18" i="2"/>
  <c r="D17" i="2"/>
  <c r="O14" i="2" l="1"/>
  <c r="O15" i="2"/>
  <c r="O12" i="2" l="1"/>
  <c r="O11" i="2"/>
  <c r="O10" i="2"/>
  <c r="O13" i="2"/>
  <c r="O9" i="2"/>
  <c r="O8" i="2"/>
  <c r="O7" i="2"/>
  <c r="O6" i="2"/>
  <c r="O5" i="2"/>
  <c r="O4" i="2"/>
  <c r="D7" i="2" l="1"/>
  <c r="D5" i="2"/>
  <c r="E12" i="2"/>
  <c r="E11" i="2"/>
  <c r="E10" i="2"/>
  <c r="D4" i="2"/>
  <c r="J10" i="2" l="1"/>
  <c r="J12" i="2"/>
  <c r="J11" i="2"/>
</calcChain>
</file>

<file path=xl/comments1.xml><?xml version="1.0" encoding="utf-8"?>
<comments xmlns="http://schemas.openxmlformats.org/spreadsheetml/2006/main">
  <authors>
    <author>S.E. Tanzer</author>
  </authors>
  <commentList>
    <comment ref="D30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31" authorId="0" shapeId="0">
      <text>
        <r>
          <rPr>
            <b/>
            <sz val="9"/>
            <color rgb="FF000000"/>
            <rFont val="Tahoma"/>
            <family val="2"/>
          </rPr>
          <t>S.E. Tanzer: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gCO2/gC * gC/MJ * MJ/kg * g/kg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<sst xmlns="http://schemas.openxmlformats.org/spreadsheetml/2006/main" count="102" uniqueCount="78">
  <si>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</si>
  <si>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</si>
  <si>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</si>
  <si>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</si>
  <si>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</si>
  <si>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</si>
  <si>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</si>
  <si>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</si>
  <si>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</si>
  <si>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</si>
  <si>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</si>
  <si>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</si>
  <si>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</si>
  <si>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</si>
  <si>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</si>
  <si>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</si>
  <si>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</si>
  <si>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</si>
  <si>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</si>
  <si>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</si>
  <si>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</si>
  <si>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</si>
  <si>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</si>
  <si>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</si>
  <si>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</si>
  <si>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</si>
  <si>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</si>
  <si>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</si>
  <si>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</si>
  <si>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</si>
  <si>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</si>
  <si>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</si>
  <si>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</si>
  <si>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</si>
  <si>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</si>
  <si>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</si>
  <si>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</si>
  <si>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</si>
  <si>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</si>
  <si>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</si>
  <si>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</si>
  <si>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</si>
  <si>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</si>
  <si>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</si>
  <si>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</si>
  <si>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</si>
  <si>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</si>
  <si>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</si>
  <si>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</si>
  <si>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</si>
  <si>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</si>
  <si>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</si>
  <si>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</si>
  <si>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</si>
  <si>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</si>
  <si>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</si>
  <si>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</si>
  <si>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</si>
  <si>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</si>
  <si>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</si>
  <si>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</si>
  <si>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</si>
  <si>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</si>
  <si>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</si>
  <si>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</si>
  <si>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</si>
  <si>
    <t>http://www.fao.org/3/a-i6935e.pdf</t>
  </si>
  <si>
    <t>PROXY - CN 2030</t>
  </si>
  <si>
    <t>PROXY - EU 2030</t>
  </si>
  <si>
    <t>PROXY - CN 2016</t>
  </si>
  <si>
    <t>PROXY - EU 2016</t>
  </si>
  <si>
    <t>PROXY - IN 2016</t>
  </si>
  <si>
    <t>PROXY - JP 2016</t>
  </si>
  <si>
    <t>PROXY - RU 2016</t>
  </si>
  <si>
    <t>PROXY - US 2016</t>
  </si>
  <si>
    <t>PROXY - CN 2040</t>
  </si>
  <si>
    <t>PROXY - EU 2040</t>
  </si>
  <si>
    <t>WEO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</si>
</sst>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  <xf numFmtId="0" fontId="0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5"/>
  <sheetViews>
    <sheetView tabSelected="1" workbookViewId="0">
      <pane xSplit="1" ySplit="1" topLeftCell="H20" activePane="bottomRight" state="frozen"/>
      <selection pane="topRight" activeCell="B1" sqref="B1"/>
      <selection pane="bottomLeft" activeCell="A2" sqref="A2"/>
      <selection pane="bottomRight" activeCell="A42" sqref="A42"/>
    </sheetView>
  </sheetViews>
  <sheetFormatPr defaultColWidth="11" defaultRowHeight="15.75" x14ac:dyDescent="0.25"/>
  <cols>
    <col min="1" max="1" width="18.12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s="3" customFormat="1" x14ac:dyDescent="0.25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64</v>
      </c>
    </row>
    <row r="3" spans="1:17" s="3" customFormat="1" x14ac:dyDescent="0.25">
      <c r="A3" s="3" t="s">
        <v>0</v>
      </c>
      <c r="M3" s="3">
        <v>0</v>
      </c>
    </row>
    <row r="4" spans="1:17" x14ac:dyDescent="0.25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5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1.5</v>
      </c>
      <c r="L5">
        <v>4</v>
      </c>
      <c r="M5" s="1">
        <v>1.25</v>
      </c>
      <c r="N5" s="1">
        <v>0</v>
      </c>
      <c r="O5">
        <f t="shared" ref="O5:O12" si="0">1-N5</f>
        <v>1</v>
      </c>
      <c r="Q5" t="s">
        <v>66</v>
      </c>
    </row>
    <row r="6" spans="1:17" x14ac:dyDescent="0.25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5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5">
      <c r="A8" t="s">
        <v>10</v>
      </c>
      <c r="B8">
        <v>16.2</v>
      </c>
      <c r="C8">
        <v>15.4</v>
      </c>
      <c r="D8">
        <v>1.8</v>
      </c>
      <c r="E8">
        <v>0</v>
      </c>
      <c r="K8" s="5">
        <v>0.1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5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5">
      <c r="A10" t="s">
        <v>13</v>
      </c>
      <c r="B10" s="6">
        <v>29.01</v>
      </c>
      <c r="C10" s="6">
        <v>29.01</v>
      </c>
      <c r="D10" s="6">
        <f>G10*3.7</f>
        <v>3.2578499999999999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5">
      <c r="A11" t="s">
        <v>19</v>
      </c>
      <c r="B11" s="6">
        <v>31.1</v>
      </c>
      <c r="C11" s="6">
        <v>31.1</v>
      </c>
      <c r="D11" s="6">
        <f>G11*3.7</f>
        <v>2.9174500000000001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5">
      <c r="A12" t="s">
        <v>23</v>
      </c>
      <c r="B12" s="6">
        <v>33.369999999999997</v>
      </c>
      <c r="C12" s="6">
        <v>33.369999999999997</v>
      </c>
      <c r="D12" s="6">
        <f>G12*3.7</f>
        <v>3.2190000000000003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5">
      <c r="A13" t="s">
        <v>36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5">
      <c r="A14" t="s">
        <v>38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5">
      <c r="A15" t="s">
        <v>37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16" spans="1:17" x14ac:dyDescent="0.25">
      <c r="A16" t="s">
        <v>39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t="s">
        <v>40</v>
      </c>
    </row>
    <row r="17" spans="1:17" x14ac:dyDescent="0.25">
      <c r="A17" t="s">
        <v>46</v>
      </c>
      <c r="B17">
        <v>26.34</v>
      </c>
      <c r="C17">
        <v>26.34</v>
      </c>
      <c r="D17">
        <f>(0.02657*C17)*(44/12)</f>
        <v>2.5661305999999997</v>
      </c>
      <c r="K17" s="5">
        <v>0.1</v>
      </c>
      <c r="M17">
        <v>0</v>
      </c>
      <c r="N17">
        <v>1</v>
      </c>
      <c r="O17">
        <f t="shared" ref="O17:O35" si="1">1-N17</f>
        <v>0</v>
      </c>
    </row>
    <row r="18" spans="1:17" x14ac:dyDescent="0.25">
      <c r="A18" t="s">
        <v>47</v>
      </c>
      <c r="B18">
        <v>28.434999999999999</v>
      </c>
      <c r="C18">
        <v>28.434999999999999</v>
      </c>
      <c r="D18">
        <f>(0.02677*C18)*(44/12)</f>
        <v>2.791084816666666</v>
      </c>
      <c r="K18" s="5">
        <v>0.1</v>
      </c>
      <c r="M18">
        <v>0</v>
      </c>
      <c r="N18">
        <v>1</v>
      </c>
      <c r="O18">
        <f t="shared" si="1"/>
        <v>0</v>
      </c>
    </row>
    <row r="19" spans="1:17" x14ac:dyDescent="0.25">
      <c r="A19" t="s">
        <v>65</v>
      </c>
      <c r="B19">
        <v>1</v>
      </c>
      <c r="C19">
        <v>1</v>
      </c>
      <c r="D19">
        <f>(2.9/127.8)*(44/12)</f>
        <v>8.3202921231090243E-2</v>
      </c>
      <c r="K19" s="5">
        <v>0.1</v>
      </c>
      <c r="M19">
        <v>0</v>
      </c>
      <c r="N19">
        <v>1</v>
      </c>
      <c r="O19">
        <f t="shared" si="1"/>
        <v>0</v>
      </c>
    </row>
    <row r="20" spans="1:17" x14ac:dyDescent="0.25">
      <c r="A20" t="s">
        <v>48</v>
      </c>
      <c r="B20">
        <v>31.7</v>
      </c>
      <c r="C20">
        <v>30.2</v>
      </c>
      <c r="D20">
        <f>0.094*C20</f>
        <v>2.8388</v>
      </c>
      <c r="K20" s="5">
        <v>0.1</v>
      </c>
      <c r="M20">
        <v>0</v>
      </c>
      <c r="N20">
        <v>1</v>
      </c>
      <c r="O20">
        <f t="shared" si="1"/>
        <v>0</v>
      </c>
      <c r="Q20" t="s">
        <v>42</v>
      </c>
    </row>
    <row r="21" spans="1:17" x14ac:dyDescent="0.25">
      <c r="A21" t="s">
        <v>49</v>
      </c>
      <c r="B21">
        <v>27.1</v>
      </c>
      <c r="C21">
        <v>25.8</v>
      </c>
      <c r="D21">
        <f>0.096*C21</f>
        <v>2.4768000000000003</v>
      </c>
      <c r="K21" s="5">
        <v>0.1</v>
      </c>
      <c r="M21">
        <v>0</v>
      </c>
      <c r="N21">
        <v>1</v>
      </c>
      <c r="O21">
        <f t="shared" si="1"/>
        <v>0</v>
      </c>
      <c r="Q21" t="s">
        <v>42</v>
      </c>
    </row>
    <row r="22" spans="1:17" x14ac:dyDescent="0.25">
      <c r="A22" t="s">
        <v>50</v>
      </c>
      <c r="K22" s="5">
        <v>0.1</v>
      </c>
      <c r="M22">
        <v>0</v>
      </c>
      <c r="N22">
        <v>1</v>
      </c>
      <c r="O22">
        <f t="shared" si="1"/>
        <v>0</v>
      </c>
    </row>
    <row r="23" spans="1:17" ht="16.5" customHeight="1" x14ac:dyDescent="0.25">
      <c r="A23" t="s">
        <v>51</v>
      </c>
      <c r="B23">
        <v>30</v>
      </c>
      <c r="C23">
        <v>29.8</v>
      </c>
      <c r="D23">
        <f>0.109*C23</f>
        <v>3.2482000000000002</v>
      </c>
      <c r="K23" s="5">
        <v>0.1</v>
      </c>
      <c r="M23">
        <v>0</v>
      </c>
      <c r="N23">
        <v>1</v>
      </c>
      <c r="O23">
        <f t="shared" si="1"/>
        <v>0</v>
      </c>
      <c r="Q23" t="s">
        <v>42</v>
      </c>
    </row>
    <row r="24" spans="1:17" x14ac:dyDescent="0.25">
      <c r="A24" t="s">
        <v>52</v>
      </c>
      <c r="B24">
        <v>25.16</v>
      </c>
      <c r="C24">
        <v>25.16</v>
      </c>
      <c r="D24">
        <f>93.99/C24</f>
        <v>3.7356915739268679</v>
      </c>
      <c r="K24" s="5">
        <v>0.1</v>
      </c>
      <c r="M24">
        <v>0</v>
      </c>
      <c r="N24">
        <v>1</v>
      </c>
      <c r="O24">
        <f t="shared" si="1"/>
        <v>0</v>
      </c>
      <c r="Q24" t="s">
        <v>41</v>
      </c>
    </row>
    <row r="25" spans="1:17" x14ac:dyDescent="0.25">
      <c r="A25" t="s">
        <v>53</v>
      </c>
      <c r="B25">
        <f>40.36*(1/0.554)</f>
        <v>72.851985559566785</v>
      </c>
      <c r="C25">
        <f>36.4/0.7</f>
        <v>52</v>
      </c>
      <c r="D25">
        <f>55.2*C25/1000</f>
        <v>2.8704000000000001</v>
      </c>
      <c r="K25" s="5">
        <v>0.1</v>
      </c>
      <c r="M25">
        <v>0</v>
      </c>
      <c r="N25">
        <v>1</v>
      </c>
      <c r="O25">
        <f t="shared" si="1"/>
        <v>0</v>
      </c>
      <c r="Q25" t="s">
        <v>44</v>
      </c>
    </row>
    <row r="26" spans="1:17" x14ac:dyDescent="0.25">
      <c r="A26" t="s">
        <v>54</v>
      </c>
      <c r="B26">
        <v>28.2</v>
      </c>
      <c r="C26">
        <v>28.2</v>
      </c>
      <c r="D26">
        <f>C26*29.2*(44/12)/1000</f>
        <v>3.0192799999999997</v>
      </c>
      <c r="K26" s="5">
        <v>0.2</v>
      </c>
      <c r="M26">
        <v>0</v>
      </c>
      <c r="N26">
        <v>1</v>
      </c>
      <c r="O26">
        <f t="shared" si="1"/>
        <v>0</v>
      </c>
    </row>
    <row r="27" spans="1:17" x14ac:dyDescent="0.25">
      <c r="A27" t="s">
        <v>55</v>
      </c>
      <c r="C27">
        <f>13500/430</f>
        <v>31.395348837209301</v>
      </c>
      <c r="D27">
        <f>94.6/C27</f>
        <v>3.013185185185185</v>
      </c>
      <c r="K27" s="5">
        <v>0.1</v>
      </c>
      <c r="M27">
        <v>0</v>
      </c>
      <c r="N27">
        <v>1</v>
      </c>
      <c r="O27">
        <f t="shared" si="1"/>
        <v>0</v>
      </c>
      <c r="Q27" t="s">
        <v>45</v>
      </c>
    </row>
    <row r="28" spans="1:17" x14ac:dyDescent="0.25">
      <c r="A28" t="s">
        <v>56</v>
      </c>
      <c r="C28">
        <f>13000/430</f>
        <v>30.232558139534884</v>
      </c>
      <c r="D28">
        <f>C28*29.2*(44/12)/1000</f>
        <v>3.2368992248062014</v>
      </c>
      <c r="K28" s="5">
        <v>0.1</v>
      </c>
      <c r="M28">
        <v>0</v>
      </c>
      <c r="N28">
        <v>1</v>
      </c>
      <c r="O28">
        <f t="shared" si="1"/>
        <v>0</v>
      </c>
      <c r="Q28" t="s">
        <v>45</v>
      </c>
    </row>
    <row r="29" spans="1:17" x14ac:dyDescent="0.25">
      <c r="A29" t="s">
        <v>57</v>
      </c>
      <c r="C29">
        <v>47.1</v>
      </c>
      <c r="D29">
        <f>56.1*C29/1000</f>
        <v>2.6423100000000002</v>
      </c>
      <c r="K29" s="5">
        <v>0.1</v>
      </c>
      <c r="M29">
        <v>0</v>
      </c>
      <c r="N29">
        <v>1</v>
      </c>
      <c r="O29">
        <f t="shared" si="1"/>
        <v>0</v>
      </c>
      <c r="Q29" t="s">
        <v>45</v>
      </c>
    </row>
    <row r="30" spans="1:17" x14ac:dyDescent="0.25">
      <c r="A30" t="s">
        <v>58</v>
      </c>
      <c r="B30">
        <v>28.94</v>
      </c>
      <c r="C30">
        <v>26.68</v>
      </c>
      <c r="D30">
        <f>(((44/12)*26.5)*C30)/1000</f>
        <v>2.5924066666666663</v>
      </c>
      <c r="K30" s="5">
        <v>0.1</v>
      </c>
      <c r="M30">
        <v>0</v>
      </c>
      <c r="N30">
        <v>1</v>
      </c>
      <c r="O30">
        <f t="shared" si="1"/>
        <v>0</v>
      </c>
      <c r="Q30" t="s">
        <v>43</v>
      </c>
    </row>
    <row r="31" spans="1:17" x14ac:dyDescent="0.25">
      <c r="A31" t="s">
        <v>59</v>
      </c>
      <c r="B31">
        <v>28.01</v>
      </c>
      <c r="C31">
        <v>25.74</v>
      </c>
      <c r="D31">
        <f>(((44/12)*27.27)*C31)/1000</f>
        <v>2.5737425999999997</v>
      </c>
      <c r="K31" s="5">
        <v>0.1</v>
      </c>
      <c r="M31">
        <v>0</v>
      </c>
      <c r="N31">
        <v>1</v>
      </c>
      <c r="O31">
        <f t="shared" si="1"/>
        <v>0</v>
      </c>
      <c r="Q31" t="s">
        <v>43</v>
      </c>
    </row>
    <row r="32" spans="1:17" x14ac:dyDescent="0.25">
      <c r="A32" t="s">
        <v>60</v>
      </c>
      <c r="B32">
        <v>25.97</v>
      </c>
      <c r="C32">
        <v>24.66</v>
      </c>
      <c r="D32">
        <f>(((44/12)*25.68)*C32)/1000</f>
        <v>2.3219856000000001</v>
      </c>
      <c r="K32" s="5">
        <v>0.1</v>
      </c>
      <c r="M32">
        <v>0</v>
      </c>
      <c r="N32">
        <v>1</v>
      </c>
      <c r="O32">
        <f t="shared" si="1"/>
        <v>0</v>
      </c>
      <c r="Q32" t="s">
        <v>43</v>
      </c>
    </row>
    <row r="33" spans="1:17" x14ac:dyDescent="0.25">
      <c r="A33" t="s">
        <v>61</v>
      </c>
      <c r="B33">
        <v>29.18</v>
      </c>
      <c r="C33">
        <v>28.81</v>
      </c>
      <c r="D33">
        <f>(((44/12)*30.6)*C33)/1000</f>
        <v>3.2324820000000001</v>
      </c>
      <c r="K33" s="5">
        <v>0.1</v>
      </c>
      <c r="M33">
        <v>0</v>
      </c>
      <c r="N33">
        <v>1</v>
      </c>
      <c r="O33">
        <f t="shared" si="1"/>
        <v>0</v>
      </c>
      <c r="Q33" t="s">
        <v>43</v>
      </c>
    </row>
    <row r="34" spans="1:17" x14ac:dyDescent="0.25">
      <c r="A34" t="s">
        <v>62</v>
      </c>
      <c r="B34">
        <v>28.2</v>
      </c>
      <c r="C34">
        <v>28.2</v>
      </c>
      <c r="D34">
        <f>94.6/C34</f>
        <v>3.354609929078014</v>
      </c>
      <c r="K34" s="5">
        <v>0.1</v>
      </c>
      <c r="M34">
        <v>0</v>
      </c>
      <c r="N34">
        <v>1</v>
      </c>
      <c r="O34">
        <f t="shared" si="1"/>
        <v>0</v>
      </c>
      <c r="Q34" t="s">
        <v>41</v>
      </c>
    </row>
    <row r="35" spans="1:17" x14ac:dyDescent="0.25">
      <c r="A35" t="s">
        <v>63</v>
      </c>
      <c r="B35">
        <v>48</v>
      </c>
      <c r="C35">
        <v>48</v>
      </c>
      <c r="D35">
        <f>C35*15.3/1000*(44/12)</f>
        <v>2.6928000000000001</v>
      </c>
      <c r="K35" s="5">
        <v>0.1</v>
      </c>
      <c r="M35">
        <v>0</v>
      </c>
      <c r="N35">
        <v>1</v>
      </c>
      <c r="O35">
        <f t="shared" si="1"/>
        <v>0</v>
      </c>
    </row>
    <row r="36" spans="1:17" x14ac:dyDescent="0.25">
      <c r="A36" t="s">
        <v>69</v>
      </c>
      <c r="B36">
        <v>1</v>
      </c>
      <c r="C36">
        <v>1</v>
      </c>
      <c r="D36" s="7">
        <f>4356/6225/3.6</f>
        <v>0.19437751004016066</v>
      </c>
      <c r="Q36" t="s">
        <v>77</v>
      </c>
    </row>
    <row r="37" spans="1:17" x14ac:dyDescent="0.25">
      <c r="A37" t="s">
        <v>67</v>
      </c>
      <c r="B37">
        <v>1</v>
      </c>
      <c r="C37">
        <v>1</v>
      </c>
      <c r="D37" s="7">
        <f>4849/9534/3.6</f>
        <v>0.14127799920751463</v>
      </c>
      <c r="Q37" t="s">
        <v>77</v>
      </c>
    </row>
    <row r="38" spans="1:17" x14ac:dyDescent="0.25">
      <c r="A38" t="s">
        <v>75</v>
      </c>
      <c r="B38">
        <v>1</v>
      </c>
      <c r="C38">
        <v>1</v>
      </c>
      <c r="D38" s="7">
        <f>4625/11187/3.6</f>
        <v>0.11484063843945849</v>
      </c>
      <c r="Q38" t="s">
        <v>77</v>
      </c>
    </row>
    <row r="39" spans="1:17" x14ac:dyDescent="0.25">
      <c r="A39" t="s">
        <v>70</v>
      </c>
      <c r="B39">
        <v>1</v>
      </c>
      <c r="C39">
        <v>1</v>
      </c>
      <c r="D39" s="7">
        <f>1077/4079/3.6</f>
        <v>7.334313965841302E-2</v>
      </c>
      <c r="Q39" t="s">
        <v>77</v>
      </c>
    </row>
    <row r="40" spans="1:17" x14ac:dyDescent="0.25">
      <c r="A40" t="s">
        <v>68</v>
      </c>
      <c r="B40">
        <v>1</v>
      </c>
      <c r="C40">
        <v>1</v>
      </c>
      <c r="D40" s="7">
        <f>575/33753.6</f>
        <v>1.7035219946909368E-2</v>
      </c>
      <c r="Q40" t="s">
        <v>77</v>
      </c>
    </row>
    <row r="41" spans="1:17" x14ac:dyDescent="0.25">
      <c r="A41" t="s">
        <v>76</v>
      </c>
      <c r="B41">
        <v>1</v>
      </c>
      <c r="C41">
        <v>1</v>
      </c>
      <c r="D41" s="7">
        <f>410/3515/3.6</f>
        <v>3.2400821874506082E-2</v>
      </c>
      <c r="Q41" t="s">
        <v>77</v>
      </c>
    </row>
    <row r="42" spans="1:17" x14ac:dyDescent="0.25">
      <c r="A42" t="s">
        <v>71</v>
      </c>
      <c r="B42">
        <v>1</v>
      </c>
      <c r="C42">
        <v>1</v>
      </c>
      <c r="D42">
        <f>1071/1478/3.6</f>
        <v>0.20128552097428956</v>
      </c>
      <c r="Q42" t="s">
        <v>77</v>
      </c>
    </row>
    <row r="43" spans="1:17" x14ac:dyDescent="0.25">
      <c r="A43" t="s">
        <v>72</v>
      </c>
      <c r="B43">
        <v>1</v>
      </c>
      <c r="C43">
        <v>1</v>
      </c>
      <c r="D43">
        <f>553/1052/3.6</f>
        <v>0.14601816645542881</v>
      </c>
      <c r="Q43" t="s">
        <v>77</v>
      </c>
    </row>
    <row r="44" spans="1:17" x14ac:dyDescent="0.25">
      <c r="A44" t="s">
        <v>73</v>
      </c>
      <c r="B44">
        <v>1</v>
      </c>
      <c r="C44">
        <v>1</v>
      </c>
      <c r="D44">
        <f>754/1076/3.6</f>
        <v>0.1946509706732755</v>
      </c>
      <c r="Q44" t="s">
        <v>77</v>
      </c>
    </row>
    <row r="45" spans="1:17" x14ac:dyDescent="0.25">
      <c r="A45" t="s">
        <v>74</v>
      </c>
      <c r="B45">
        <v>1</v>
      </c>
      <c r="C45">
        <v>1</v>
      </c>
      <c r="D45">
        <f>1877/4300/3.6</f>
        <v>0.1212532299741602</v>
      </c>
      <c r="Q45" t="s">
        <v>77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2019-05-14T17:10:04Z</dcterms:modified>
</cp:coreProperties>
</file>