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t/github/cc/dat-cross-dam/src/data/"/>
    </mc:Choice>
  </mc:AlternateContent>
  <xr:revisionPtr revIDLastSave="0" documentId="8_{B43BFA53-2E07-CB49-A22E-50649C48E2C3}" xr6:coauthVersionLast="36" xr6:coauthVersionMax="36" xr10:uidLastSave="{00000000-0000-0000-0000-000000000000}"/>
  <bookViews>
    <workbookView xWindow="3060" yWindow="3720" windowWidth="46300" windowHeight="28500" activeTab="7" xr2:uid="{00000000-000D-0000-FFFF-FFFF00000000}"/>
  </bookViews>
  <sheets>
    <sheet name="Baseline" sheetId="1" r:id="rId1"/>
    <sheet name="dat-cross-dam-baseline" sheetId="9" r:id="rId2"/>
    <sheet name="25% Irrigation" sheetId="7" r:id="rId3"/>
    <sheet name="dat-cross-dam-25" sheetId="10" r:id="rId4"/>
    <sheet name="50% Irrigation" sheetId="8" r:id="rId5"/>
    <sheet name="dat-cross-dam-50" sheetId="11" r:id="rId6"/>
    <sheet name="75% Irrigation" sheetId="6" r:id="rId7"/>
    <sheet name="dat-cross-dam-75" sheetId="12" r:id="rId8"/>
  </sheets>
  <externalReferences>
    <externalReference r:id="rId9"/>
  </externalReferences>
  <definedNames>
    <definedName name="BaselineData">Baseline!$B$19:$AF$80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0" i="6" l="1"/>
  <c r="M80" i="6"/>
  <c r="H80" i="6"/>
  <c r="S80" i="6" s="1"/>
  <c r="G80" i="6"/>
  <c r="E80" i="6"/>
  <c r="AD80" i="6" s="1"/>
  <c r="K80" i="6" s="1"/>
  <c r="S79" i="6"/>
  <c r="R79" i="6"/>
  <c r="Q79" i="6"/>
  <c r="H79" i="6"/>
  <c r="G79" i="6"/>
  <c r="L79" i="6" s="1"/>
  <c r="E79" i="6"/>
  <c r="M79" i="6" s="1"/>
  <c r="K78" i="6"/>
  <c r="M78" i="6" s="1"/>
  <c r="H78" i="6"/>
  <c r="S78" i="6" s="1"/>
  <c r="G78" i="6"/>
  <c r="Q78" i="6" s="1"/>
  <c r="E78" i="6"/>
  <c r="AD78" i="6" s="1"/>
  <c r="AA78" i="6" s="1"/>
  <c r="R77" i="6"/>
  <c r="Q77" i="6"/>
  <c r="M77" i="6"/>
  <c r="L77" i="6"/>
  <c r="H77" i="6"/>
  <c r="S77" i="6" s="1"/>
  <c r="G77" i="6"/>
  <c r="E77" i="6"/>
  <c r="AD76" i="6"/>
  <c r="AA76" i="6" s="1"/>
  <c r="S76" i="6"/>
  <c r="K76" i="6"/>
  <c r="M76" i="6" s="1"/>
  <c r="H76" i="6"/>
  <c r="G76" i="6"/>
  <c r="Q76" i="6" s="1"/>
  <c r="E76" i="6"/>
  <c r="R75" i="6"/>
  <c r="M75" i="6"/>
  <c r="H75" i="6"/>
  <c r="S75" i="6" s="1"/>
  <c r="G75" i="6"/>
  <c r="Q75" i="6" s="1"/>
  <c r="E75" i="6"/>
  <c r="AD74" i="6"/>
  <c r="Q74" i="6"/>
  <c r="H74" i="6"/>
  <c r="S74" i="6" s="1"/>
  <c r="G74" i="6"/>
  <c r="E74" i="6"/>
  <c r="S73" i="6"/>
  <c r="R73" i="6"/>
  <c r="Q73" i="6"/>
  <c r="H73" i="6"/>
  <c r="G73" i="6"/>
  <c r="E73" i="6"/>
  <c r="M73" i="6" s="1"/>
  <c r="H72" i="6"/>
  <c r="S72" i="6" s="1"/>
  <c r="G72" i="6"/>
  <c r="E72" i="6"/>
  <c r="S71" i="6"/>
  <c r="R71" i="6"/>
  <c r="Q71" i="6"/>
  <c r="H71" i="6"/>
  <c r="G71" i="6"/>
  <c r="L71" i="6" s="1"/>
  <c r="E71" i="6"/>
  <c r="M71" i="6" s="1"/>
  <c r="H70" i="6"/>
  <c r="S70" i="6" s="1"/>
  <c r="G70" i="6"/>
  <c r="Q70" i="6" s="1"/>
  <c r="E70" i="6"/>
  <c r="AD70" i="6" s="1"/>
  <c r="AA70" i="6" s="1"/>
  <c r="R69" i="6"/>
  <c r="Q69" i="6"/>
  <c r="M69" i="6"/>
  <c r="L69" i="6"/>
  <c r="H69" i="6"/>
  <c r="S69" i="6" s="1"/>
  <c r="G69" i="6"/>
  <c r="E69" i="6"/>
  <c r="AD68" i="6"/>
  <c r="AA68" i="6" s="1"/>
  <c r="H68" i="6"/>
  <c r="S68" i="6" s="1"/>
  <c r="G68" i="6"/>
  <c r="Q68" i="6" s="1"/>
  <c r="E68" i="6"/>
  <c r="S67" i="6"/>
  <c r="R67" i="6"/>
  <c r="M67" i="6"/>
  <c r="L67" i="6"/>
  <c r="H67" i="6"/>
  <c r="G67" i="6"/>
  <c r="Q67" i="6" s="1"/>
  <c r="E67" i="6"/>
  <c r="AD66" i="6"/>
  <c r="K66" i="6" s="1"/>
  <c r="AA66" i="6"/>
  <c r="S66" i="6"/>
  <c r="H66" i="6"/>
  <c r="G66" i="6"/>
  <c r="E66" i="6"/>
  <c r="M66" i="6" s="1"/>
  <c r="R65" i="6"/>
  <c r="H65" i="6"/>
  <c r="S65" i="6" s="1"/>
  <c r="G65" i="6"/>
  <c r="L65" i="6" s="1"/>
  <c r="E65" i="6"/>
  <c r="M65" i="6" s="1"/>
  <c r="AA64" i="6"/>
  <c r="Q64" i="6"/>
  <c r="M64" i="6"/>
  <c r="H64" i="6"/>
  <c r="S64" i="6" s="1"/>
  <c r="G64" i="6"/>
  <c r="E64" i="6"/>
  <c r="AD64" i="6" s="1"/>
  <c r="K64" i="6" s="1"/>
  <c r="S63" i="6"/>
  <c r="R63" i="6"/>
  <c r="Q63" i="6"/>
  <c r="H63" i="6"/>
  <c r="G63" i="6"/>
  <c r="L63" i="6" s="1"/>
  <c r="E63" i="6"/>
  <c r="M63" i="6" s="1"/>
  <c r="K62" i="6"/>
  <c r="M62" i="6" s="1"/>
  <c r="H62" i="6"/>
  <c r="S62" i="6" s="1"/>
  <c r="G62" i="6"/>
  <c r="Q62" i="6" s="1"/>
  <c r="E62" i="6"/>
  <c r="AD62" i="6" s="1"/>
  <c r="AA62" i="6" s="1"/>
  <c r="R61" i="6"/>
  <c r="Q61" i="6"/>
  <c r="M61" i="6"/>
  <c r="L61" i="6"/>
  <c r="H61" i="6"/>
  <c r="S61" i="6" s="1"/>
  <c r="G61" i="6"/>
  <c r="E61" i="6"/>
  <c r="AD60" i="6"/>
  <c r="AA60" i="6" s="1"/>
  <c r="S60" i="6"/>
  <c r="K60" i="6"/>
  <c r="M60" i="6" s="1"/>
  <c r="H60" i="6"/>
  <c r="G60" i="6"/>
  <c r="Q60" i="6" s="1"/>
  <c r="E60" i="6"/>
  <c r="R59" i="6"/>
  <c r="M59" i="6"/>
  <c r="H59" i="6"/>
  <c r="S59" i="6" s="1"/>
  <c r="G59" i="6"/>
  <c r="Q59" i="6" s="1"/>
  <c r="E59" i="6"/>
  <c r="AD58" i="6"/>
  <c r="Q58" i="6"/>
  <c r="H58" i="6"/>
  <c r="S58" i="6" s="1"/>
  <c r="G58" i="6"/>
  <c r="E58" i="6"/>
  <c r="S57" i="6"/>
  <c r="R57" i="6"/>
  <c r="Q57" i="6"/>
  <c r="H57" i="6"/>
  <c r="G57" i="6"/>
  <c r="L57" i="6" s="1"/>
  <c r="E57" i="6"/>
  <c r="M57" i="6" s="1"/>
  <c r="H56" i="6"/>
  <c r="S56" i="6" s="1"/>
  <c r="G56" i="6"/>
  <c r="E56" i="6"/>
  <c r="S55" i="6"/>
  <c r="R55" i="6"/>
  <c r="Q55" i="6"/>
  <c r="H55" i="6"/>
  <c r="G55" i="6"/>
  <c r="L55" i="6" s="1"/>
  <c r="E55" i="6"/>
  <c r="M55" i="6" s="1"/>
  <c r="H54" i="6"/>
  <c r="S54" i="6" s="1"/>
  <c r="G54" i="6"/>
  <c r="Q54" i="6" s="1"/>
  <c r="E54" i="6"/>
  <c r="AD54" i="6" s="1"/>
  <c r="AA54" i="6" s="1"/>
  <c r="R53" i="6"/>
  <c r="Q53" i="6"/>
  <c r="M53" i="6"/>
  <c r="L53" i="6"/>
  <c r="H53" i="6"/>
  <c r="S53" i="6" s="1"/>
  <c r="G53" i="6"/>
  <c r="E53" i="6"/>
  <c r="AD52" i="6"/>
  <c r="AA52" i="6" s="1"/>
  <c r="H52" i="6"/>
  <c r="S52" i="6" s="1"/>
  <c r="G52" i="6"/>
  <c r="Q52" i="6" s="1"/>
  <c r="E52" i="6"/>
  <c r="S51" i="6"/>
  <c r="R51" i="6"/>
  <c r="M51" i="6"/>
  <c r="L51" i="6"/>
  <c r="H51" i="6"/>
  <c r="G51" i="6"/>
  <c r="Q51" i="6" s="1"/>
  <c r="E51" i="6"/>
  <c r="AD50" i="6"/>
  <c r="K50" i="6" s="1"/>
  <c r="AA50" i="6"/>
  <c r="S50" i="6"/>
  <c r="H50" i="6"/>
  <c r="G50" i="6"/>
  <c r="E50" i="6"/>
  <c r="M50" i="6" s="1"/>
  <c r="R49" i="6"/>
  <c r="H49" i="6"/>
  <c r="S49" i="6" s="1"/>
  <c r="G49" i="6"/>
  <c r="L49" i="6" s="1"/>
  <c r="E49" i="6"/>
  <c r="M49" i="6" s="1"/>
  <c r="Q48" i="6"/>
  <c r="M48" i="6"/>
  <c r="H48" i="6"/>
  <c r="S48" i="6" s="1"/>
  <c r="G48" i="6"/>
  <c r="E48" i="6"/>
  <c r="AD48" i="6" s="1"/>
  <c r="K48" i="6" s="1"/>
  <c r="S47" i="6"/>
  <c r="R47" i="6"/>
  <c r="Q47" i="6"/>
  <c r="H47" i="6"/>
  <c r="G47" i="6"/>
  <c r="L47" i="6" s="1"/>
  <c r="E47" i="6"/>
  <c r="M47" i="6" s="1"/>
  <c r="H46" i="6"/>
  <c r="S46" i="6" s="1"/>
  <c r="G46" i="6"/>
  <c r="Q46" i="6" s="1"/>
  <c r="E46" i="6"/>
  <c r="AD46" i="6" s="1"/>
  <c r="AA46" i="6" s="1"/>
  <c r="R45" i="6"/>
  <c r="Q45" i="6"/>
  <c r="M45" i="6"/>
  <c r="L45" i="6"/>
  <c r="H45" i="6"/>
  <c r="S45" i="6" s="1"/>
  <c r="G45" i="6"/>
  <c r="E45" i="6"/>
  <c r="AD44" i="6"/>
  <c r="AA44" i="6" s="1"/>
  <c r="K44" i="6"/>
  <c r="M44" i="6" s="1"/>
  <c r="H44" i="6"/>
  <c r="G44" i="6"/>
  <c r="Q44" i="6" s="1"/>
  <c r="E44" i="6"/>
  <c r="S43" i="6"/>
  <c r="R43" i="6"/>
  <c r="M43" i="6"/>
  <c r="H43" i="6"/>
  <c r="G43" i="6"/>
  <c r="Q43" i="6" s="1"/>
  <c r="E43" i="6"/>
  <c r="AD42" i="6"/>
  <c r="S42" i="6"/>
  <c r="Q42" i="6"/>
  <c r="H42" i="6"/>
  <c r="G42" i="6"/>
  <c r="E42" i="6"/>
  <c r="R41" i="6"/>
  <c r="H41" i="6"/>
  <c r="S41" i="6" s="1"/>
  <c r="G41" i="6"/>
  <c r="Q41" i="6" s="1"/>
  <c r="E41" i="6"/>
  <c r="M41" i="6" s="1"/>
  <c r="Q40" i="6"/>
  <c r="H40" i="6"/>
  <c r="S40" i="6" s="1"/>
  <c r="G40" i="6"/>
  <c r="E40" i="6"/>
  <c r="AD40" i="6" s="1"/>
  <c r="K40" i="6" s="1"/>
  <c r="S39" i="6"/>
  <c r="R39" i="6"/>
  <c r="H39" i="6"/>
  <c r="G39" i="6"/>
  <c r="L39" i="6" s="1"/>
  <c r="E39" i="6"/>
  <c r="M39" i="6" s="1"/>
  <c r="K38" i="6"/>
  <c r="M38" i="6" s="1"/>
  <c r="H38" i="6"/>
  <c r="S38" i="6" s="1"/>
  <c r="G38" i="6"/>
  <c r="Q38" i="6" s="1"/>
  <c r="E38" i="6"/>
  <c r="AD38" i="6" s="1"/>
  <c r="AA38" i="6" s="1"/>
  <c r="S37" i="6"/>
  <c r="R37" i="6"/>
  <c r="Q37" i="6"/>
  <c r="M37" i="6"/>
  <c r="L37" i="6"/>
  <c r="H37" i="6"/>
  <c r="G37" i="6"/>
  <c r="E37" i="6"/>
  <c r="AD36" i="6"/>
  <c r="AA36" i="6" s="1"/>
  <c r="H36" i="6"/>
  <c r="G36" i="6"/>
  <c r="Q36" i="6" s="1"/>
  <c r="E36" i="6"/>
  <c r="S35" i="6"/>
  <c r="R35" i="6"/>
  <c r="M35" i="6"/>
  <c r="H35" i="6"/>
  <c r="G35" i="6"/>
  <c r="E35" i="6"/>
  <c r="AD34" i="6"/>
  <c r="K34" i="6" s="1"/>
  <c r="M34" i="6" s="1"/>
  <c r="AA34" i="6"/>
  <c r="H34" i="6"/>
  <c r="S34" i="6" s="1"/>
  <c r="G34" i="6"/>
  <c r="E34" i="6"/>
  <c r="S33" i="6"/>
  <c r="R33" i="6"/>
  <c r="Q33" i="6"/>
  <c r="H33" i="6"/>
  <c r="G33" i="6"/>
  <c r="L33" i="6" s="1"/>
  <c r="E33" i="6"/>
  <c r="M33" i="6" s="1"/>
  <c r="H32" i="6"/>
  <c r="S32" i="6" s="1"/>
  <c r="G32" i="6"/>
  <c r="E32" i="6"/>
  <c r="AD32" i="6" s="1"/>
  <c r="S31" i="6"/>
  <c r="R31" i="6"/>
  <c r="Q31" i="6"/>
  <c r="H31" i="6"/>
  <c r="G31" i="6"/>
  <c r="L31" i="6" s="1"/>
  <c r="E31" i="6"/>
  <c r="M31" i="6" s="1"/>
  <c r="H30" i="6"/>
  <c r="S30" i="6" s="1"/>
  <c r="G30" i="6"/>
  <c r="Q30" i="6" s="1"/>
  <c r="E30" i="6"/>
  <c r="AD30" i="6" s="1"/>
  <c r="AA30" i="6" s="1"/>
  <c r="S29" i="6"/>
  <c r="R29" i="6"/>
  <c r="Q29" i="6"/>
  <c r="M29" i="6"/>
  <c r="L29" i="6"/>
  <c r="H29" i="6"/>
  <c r="G29" i="6"/>
  <c r="E29" i="6"/>
  <c r="AD28" i="6"/>
  <c r="AA28" i="6" s="1"/>
  <c r="H28" i="6"/>
  <c r="G28" i="6"/>
  <c r="Q28" i="6" s="1"/>
  <c r="E28" i="6"/>
  <c r="S27" i="6"/>
  <c r="R27" i="6"/>
  <c r="M27" i="6"/>
  <c r="H27" i="6"/>
  <c r="G27" i="6"/>
  <c r="E27" i="6"/>
  <c r="AD26" i="6"/>
  <c r="K26" i="6" s="1"/>
  <c r="M26" i="6" s="1"/>
  <c r="AA26" i="6"/>
  <c r="H26" i="6"/>
  <c r="S26" i="6" s="1"/>
  <c r="G26" i="6"/>
  <c r="E26" i="6"/>
  <c r="S25" i="6"/>
  <c r="R25" i="6"/>
  <c r="Q25" i="6"/>
  <c r="H25" i="6"/>
  <c r="G25" i="6"/>
  <c r="L25" i="6" s="1"/>
  <c r="E25" i="6"/>
  <c r="M25" i="6" s="1"/>
  <c r="H24" i="6"/>
  <c r="S24" i="6" s="1"/>
  <c r="G24" i="6"/>
  <c r="E24" i="6"/>
  <c r="AD24" i="6" s="1"/>
  <c r="S23" i="6"/>
  <c r="R23" i="6"/>
  <c r="Q23" i="6"/>
  <c r="H23" i="6"/>
  <c r="G23" i="6"/>
  <c r="L23" i="6" s="1"/>
  <c r="E23" i="6"/>
  <c r="M23" i="6" s="1"/>
  <c r="K22" i="6"/>
  <c r="M22" i="6" s="1"/>
  <c r="H22" i="6"/>
  <c r="S22" i="6" s="1"/>
  <c r="G22" i="6"/>
  <c r="Q22" i="6" s="1"/>
  <c r="E22" i="6"/>
  <c r="AD22" i="6" s="1"/>
  <c r="AA22" i="6" s="1"/>
  <c r="R21" i="6"/>
  <c r="Q21" i="6"/>
  <c r="N21" i="6"/>
  <c r="T21" i="6" s="1"/>
  <c r="M21" i="6"/>
  <c r="L21" i="6"/>
  <c r="H21" i="6"/>
  <c r="S21" i="6" s="1"/>
  <c r="V21" i="6" s="1"/>
  <c r="G21" i="6"/>
  <c r="E21" i="6"/>
  <c r="H80" i="8"/>
  <c r="S80" i="8" s="1"/>
  <c r="G80" i="8"/>
  <c r="E80" i="8"/>
  <c r="AD80" i="8" s="1"/>
  <c r="R79" i="8"/>
  <c r="Q79" i="8"/>
  <c r="H79" i="8"/>
  <c r="S79" i="8" s="1"/>
  <c r="G79" i="8"/>
  <c r="L79" i="8" s="1"/>
  <c r="E79" i="8"/>
  <c r="M79" i="8" s="1"/>
  <c r="S78" i="8"/>
  <c r="H78" i="8"/>
  <c r="G78" i="8"/>
  <c r="Q78" i="8" s="1"/>
  <c r="E78" i="8"/>
  <c r="AD78" i="8" s="1"/>
  <c r="AA78" i="8" s="1"/>
  <c r="R77" i="8"/>
  <c r="Q77" i="8"/>
  <c r="M77" i="8"/>
  <c r="L77" i="8"/>
  <c r="H77" i="8"/>
  <c r="S77" i="8" s="1"/>
  <c r="G77" i="8"/>
  <c r="E77" i="8"/>
  <c r="AD76" i="8"/>
  <c r="AA76" i="8" s="1"/>
  <c r="S76" i="8"/>
  <c r="K76" i="8"/>
  <c r="H76" i="8"/>
  <c r="G76" i="8"/>
  <c r="Q76" i="8" s="1"/>
  <c r="E76" i="8"/>
  <c r="S75" i="8"/>
  <c r="R75" i="8"/>
  <c r="M75" i="8"/>
  <c r="H75" i="8"/>
  <c r="L75" i="8" s="1"/>
  <c r="G75" i="8"/>
  <c r="Q75" i="8" s="1"/>
  <c r="E75" i="8"/>
  <c r="AD74" i="8"/>
  <c r="K74" i="8" s="1"/>
  <c r="AA74" i="8"/>
  <c r="H74" i="8"/>
  <c r="S74" i="8" s="1"/>
  <c r="G74" i="8"/>
  <c r="E74" i="8"/>
  <c r="M74" i="8" s="1"/>
  <c r="S73" i="8"/>
  <c r="R73" i="8"/>
  <c r="Q73" i="8"/>
  <c r="H73" i="8"/>
  <c r="G73" i="8"/>
  <c r="L73" i="8" s="1"/>
  <c r="E73" i="8"/>
  <c r="M73" i="8" s="1"/>
  <c r="S72" i="8"/>
  <c r="H72" i="8"/>
  <c r="G72" i="8"/>
  <c r="E72" i="8"/>
  <c r="AD72" i="8" s="1"/>
  <c r="R71" i="8"/>
  <c r="Q71" i="8"/>
  <c r="H71" i="8"/>
  <c r="S71" i="8" s="1"/>
  <c r="G71" i="8"/>
  <c r="L71" i="8" s="1"/>
  <c r="E71" i="8"/>
  <c r="M71" i="8" s="1"/>
  <c r="S70" i="8"/>
  <c r="H70" i="8"/>
  <c r="G70" i="8"/>
  <c r="Q70" i="8" s="1"/>
  <c r="E70" i="8"/>
  <c r="AD70" i="8" s="1"/>
  <c r="AA70" i="8" s="1"/>
  <c r="R69" i="8"/>
  <c r="Q69" i="8"/>
  <c r="M69" i="8"/>
  <c r="L69" i="8"/>
  <c r="H69" i="8"/>
  <c r="S69" i="8" s="1"/>
  <c r="G69" i="8"/>
  <c r="E69" i="8"/>
  <c r="AD68" i="8"/>
  <c r="AA68" i="8" s="1"/>
  <c r="S68" i="8"/>
  <c r="K68" i="8"/>
  <c r="H68" i="8"/>
  <c r="G68" i="8"/>
  <c r="Q68" i="8" s="1"/>
  <c r="E68" i="8"/>
  <c r="S67" i="8"/>
  <c r="R67" i="8"/>
  <c r="M67" i="8"/>
  <c r="H67" i="8"/>
  <c r="L67" i="8" s="1"/>
  <c r="G67" i="8"/>
  <c r="Q67" i="8" s="1"/>
  <c r="E67" i="8"/>
  <c r="AD66" i="8"/>
  <c r="K66" i="8" s="1"/>
  <c r="AA66" i="8"/>
  <c r="H66" i="8"/>
  <c r="S66" i="8" s="1"/>
  <c r="G66" i="8"/>
  <c r="E66" i="8"/>
  <c r="M66" i="8" s="1"/>
  <c r="S65" i="8"/>
  <c r="R65" i="8"/>
  <c r="Q65" i="8"/>
  <c r="H65" i="8"/>
  <c r="G65" i="8"/>
  <c r="L65" i="8" s="1"/>
  <c r="E65" i="8"/>
  <c r="M65" i="8" s="1"/>
  <c r="AA64" i="8"/>
  <c r="S64" i="8"/>
  <c r="Q64" i="8"/>
  <c r="M64" i="8"/>
  <c r="H64" i="8"/>
  <c r="G64" i="8"/>
  <c r="E64" i="8"/>
  <c r="AD64" i="8" s="1"/>
  <c r="K64" i="8" s="1"/>
  <c r="R63" i="8"/>
  <c r="Q63" i="8"/>
  <c r="H63" i="8"/>
  <c r="S63" i="8" s="1"/>
  <c r="G63" i="8"/>
  <c r="L63" i="8" s="1"/>
  <c r="E63" i="8"/>
  <c r="M63" i="8" s="1"/>
  <c r="S62" i="8"/>
  <c r="K62" i="8"/>
  <c r="M62" i="8" s="1"/>
  <c r="H62" i="8"/>
  <c r="G62" i="8"/>
  <c r="Q62" i="8" s="1"/>
  <c r="E62" i="8"/>
  <c r="AD62" i="8" s="1"/>
  <c r="AA62" i="8" s="1"/>
  <c r="R61" i="8"/>
  <c r="M61" i="8"/>
  <c r="L61" i="8"/>
  <c r="H61" i="8"/>
  <c r="S61" i="8" s="1"/>
  <c r="G61" i="8"/>
  <c r="Q61" i="8" s="1"/>
  <c r="E61" i="8"/>
  <c r="AD60" i="8"/>
  <c r="AA60" i="8" s="1"/>
  <c r="S60" i="8"/>
  <c r="K60" i="8"/>
  <c r="H60" i="8"/>
  <c r="G60" i="8"/>
  <c r="Q60" i="8" s="1"/>
  <c r="E60" i="8"/>
  <c r="S59" i="8"/>
  <c r="R59" i="8"/>
  <c r="M59" i="8"/>
  <c r="L59" i="8"/>
  <c r="H59" i="8"/>
  <c r="G59" i="8"/>
  <c r="Q59" i="8" s="1"/>
  <c r="E59" i="8"/>
  <c r="AD58" i="8"/>
  <c r="K58" i="8" s="1"/>
  <c r="Q58" i="8"/>
  <c r="H58" i="8"/>
  <c r="S58" i="8" s="1"/>
  <c r="G58" i="8"/>
  <c r="E58" i="8"/>
  <c r="M58" i="8" s="1"/>
  <c r="R57" i="8"/>
  <c r="Q57" i="8"/>
  <c r="H57" i="8"/>
  <c r="S57" i="8" s="1"/>
  <c r="G57" i="8"/>
  <c r="E57" i="8"/>
  <c r="M57" i="8" s="1"/>
  <c r="S56" i="8"/>
  <c r="H56" i="8"/>
  <c r="G56" i="8"/>
  <c r="E56" i="8"/>
  <c r="AD56" i="8" s="1"/>
  <c r="K56" i="8" s="1"/>
  <c r="R55" i="8"/>
  <c r="Q55" i="8"/>
  <c r="H55" i="8"/>
  <c r="S55" i="8" s="1"/>
  <c r="G55" i="8"/>
  <c r="L55" i="8" s="1"/>
  <c r="E55" i="8"/>
  <c r="M55" i="8" s="1"/>
  <c r="K54" i="8"/>
  <c r="H54" i="8"/>
  <c r="S54" i="8" s="1"/>
  <c r="G54" i="8"/>
  <c r="Q54" i="8" s="1"/>
  <c r="E54" i="8"/>
  <c r="AD54" i="8" s="1"/>
  <c r="AA54" i="8" s="1"/>
  <c r="R53" i="8"/>
  <c r="M53" i="8"/>
  <c r="L53" i="8"/>
  <c r="H53" i="8"/>
  <c r="S53" i="8" s="1"/>
  <c r="G53" i="8"/>
  <c r="Q53" i="8" s="1"/>
  <c r="E53" i="8"/>
  <c r="AD52" i="8"/>
  <c r="AA52" i="8" s="1"/>
  <c r="S52" i="8"/>
  <c r="K52" i="8"/>
  <c r="H52" i="8"/>
  <c r="G52" i="8"/>
  <c r="Q52" i="8" s="1"/>
  <c r="E52" i="8"/>
  <c r="S51" i="8"/>
  <c r="R51" i="8"/>
  <c r="M51" i="8"/>
  <c r="H51" i="8"/>
  <c r="G51" i="8"/>
  <c r="Q51" i="8" s="1"/>
  <c r="E51" i="8"/>
  <c r="AD50" i="8"/>
  <c r="K50" i="8" s="1"/>
  <c r="S50" i="8"/>
  <c r="Q50" i="8"/>
  <c r="H50" i="8"/>
  <c r="G50" i="8"/>
  <c r="E50" i="8"/>
  <c r="M50" i="8" s="1"/>
  <c r="S49" i="8"/>
  <c r="R49" i="8"/>
  <c r="H49" i="8"/>
  <c r="G49" i="8"/>
  <c r="E49" i="8"/>
  <c r="M49" i="8" s="1"/>
  <c r="AA48" i="8"/>
  <c r="M48" i="8"/>
  <c r="H48" i="8"/>
  <c r="S48" i="8" s="1"/>
  <c r="G48" i="8"/>
  <c r="E48" i="8"/>
  <c r="AD48" i="8" s="1"/>
  <c r="K48" i="8" s="1"/>
  <c r="R47" i="8"/>
  <c r="Q47" i="8"/>
  <c r="H47" i="8"/>
  <c r="S47" i="8" s="1"/>
  <c r="G47" i="8"/>
  <c r="L47" i="8" s="1"/>
  <c r="E47" i="8"/>
  <c r="M47" i="8" s="1"/>
  <c r="H46" i="8"/>
  <c r="S46" i="8" s="1"/>
  <c r="G46" i="8"/>
  <c r="Q46" i="8" s="1"/>
  <c r="E46" i="8"/>
  <c r="AD46" i="8" s="1"/>
  <c r="AA46" i="8" s="1"/>
  <c r="R45" i="8"/>
  <c r="M45" i="8"/>
  <c r="L45" i="8"/>
  <c r="H45" i="8"/>
  <c r="S45" i="8" s="1"/>
  <c r="G45" i="8"/>
  <c r="Q45" i="8" s="1"/>
  <c r="E45" i="8"/>
  <c r="AD44" i="8"/>
  <c r="AA44" i="8" s="1"/>
  <c r="H44" i="8"/>
  <c r="S44" i="8" s="1"/>
  <c r="G44" i="8"/>
  <c r="Q44" i="8" s="1"/>
  <c r="E44" i="8"/>
  <c r="R43" i="8"/>
  <c r="M43" i="8"/>
  <c r="L43" i="8"/>
  <c r="H43" i="8"/>
  <c r="S43" i="8" s="1"/>
  <c r="G43" i="8"/>
  <c r="Q43" i="8" s="1"/>
  <c r="E43" i="8"/>
  <c r="AD42" i="8"/>
  <c r="K42" i="8" s="1"/>
  <c r="AA42" i="8"/>
  <c r="S42" i="8"/>
  <c r="H42" i="8"/>
  <c r="G42" i="8"/>
  <c r="E42" i="8"/>
  <c r="M42" i="8" s="1"/>
  <c r="R41" i="8"/>
  <c r="H41" i="8"/>
  <c r="S41" i="8" s="1"/>
  <c r="G41" i="8"/>
  <c r="L41" i="8" s="1"/>
  <c r="E41" i="8"/>
  <c r="M41" i="8" s="1"/>
  <c r="AA40" i="8"/>
  <c r="Q40" i="8"/>
  <c r="M40" i="8"/>
  <c r="H40" i="8"/>
  <c r="S40" i="8" s="1"/>
  <c r="G40" i="8"/>
  <c r="E40" i="8"/>
  <c r="AD40" i="8" s="1"/>
  <c r="K40" i="8" s="1"/>
  <c r="R39" i="8"/>
  <c r="Q39" i="8"/>
  <c r="H39" i="8"/>
  <c r="S39" i="8" s="1"/>
  <c r="G39" i="8"/>
  <c r="L39" i="8" s="1"/>
  <c r="E39" i="8"/>
  <c r="M39" i="8" s="1"/>
  <c r="K38" i="8"/>
  <c r="H38" i="8"/>
  <c r="S38" i="8" s="1"/>
  <c r="G38" i="8"/>
  <c r="Q38" i="8" s="1"/>
  <c r="E38" i="8"/>
  <c r="AD38" i="8" s="1"/>
  <c r="AA38" i="8" s="1"/>
  <c r="S37" i="8"/>
  <c r="R37" i="8"/>
  <c r="M37" i="8"/>
  <c r="H37" i="8"/>
  <c r="G37" i="8"/>
  <c r="Q37" i="8" s="1"/>
  <c r="E37" i="8"/>
  <c r="H36" i="8"/>
  <c r="S36" i="8" s="1"/>
  <c r="G36" i="8"/>
  <c r="E36" i="8"/>
  <c r="S35" i="8"/>
  <c r="R35" i="8"/>
  <c r="Q35" i="8"/>
  <c r="H35" i="8"/>
  <c r="G35" i="8"/>
  <c r="L35" i="8" s="1"/>
  <c r="E35" i="8"/>
  <c r="M35" i="8" s="1"/>
  <c r="S34" i="8"/>
  <c r="H34" i="8"/>
  <c r="G34" i="8"/>
  <c r="E34" i="8"/>
  <c r="AD34" i="8" s="1"/>
  <c r="R33" i="8"/>
  <c r="Q33" i="8"/>
  <c r="H33" i="8"/>
  <c r="L33" i="8" s="1"/>
  <c r="G33" i="8"/>
  <c r="E33" i="8"/>
  <c r="M33" i="8" s="1"/>
  <c r="S32" i="8"/>
  <c r="H32" i="8"/>
  <c r="G32" i="8"/>
  <c r="Q32" i="8" s="1"/>
  <c r="E32" i="8"/>
  <c r="AD32" i="8" s="1"/>
  <c r="R31" i="8"/>
  <c r="M31" i="8"/>
  <c r="L31" i="8"/>
  <c r="H31" i="8"/>
  <c r="S31" i="8" s="1"/>
  <c r="G31" i="8"/>
  <c r="Q31" i="8" s="1"/>
  <c r="E31" i="8"/>
  <c r="AD30" i="8"/>
  <c r="AA30" i="8" s="1"/>
  <c r="K30" i="8"/>
  <c r="H30" i="8"/>
  <c r="S30" i="8" s="1"/>
  <c r="G30" i="8"/>
  <c r="Q30" i="8" s="1"/>
  <c r="E30" i="8"/>
  <c r="M30" i="8" s="1"/>
  <c r="S29" i="8"/>
  <c r="R29" i="8"/>
  <c r="M29" i="8"/>
  <c r="H29" i="8"/>
  <c r="G29" i="8"/>
  <c r="Q29" i="8" s="1"/>
  <c r="E29" i="8"/>
  <c r="H28" i="8"/>
  <c r="S28" i="8" s="1"/>
  <c r="G28" i="8"/>
  <c r="E28" i="8"/>
  <c r="S27" i="8"/>
  <c r="R27" i="8"/>
  <c r="Q27" i="8"/>
  <c r="H27" i="8"/>
  <c r="G27" i="8"/>
  <c r="L27" i="8" s="1"/>
  <c r="E27" i="8"/>
  <c r="M27" i="8" s="1"/>
  <c r="S26" i="8"/>
  <c r="H26" i="8"/>
  <c r="G26" i="8"/>
  <c r="E26" i="8"/>
  <c r="AD26" i="8" s="1"/>
  <c r="R25" i="8"/>
  <c r="Q25" i="8"/>
  <c r="H25" i="8"/>
  <c r="S25" i="8" s="1"/>
  <c r="G25" i="8"/>
  <c r="L25" i="8" s="1"/>
  <c r="E25" i="8"/>
  <c r="M25" i="8" s="1"/>
  <c r="S24" i="8"/>
  <c r="H24" i="8"/>
  <c r="G24" i="8"/>
  <c r="Q24" i="8" s="1"/>
  <c r="E24" i="8"/>
  <c r="AD24" i="8" s="1"/>
  <c r="R23" i="8"/>
  <c r="M23" i="8"/>
  <c r="L23" i="8"/>
  <c r="H23" i="8"/>
  <c r="S23" i="8" s="1"/>
  <c r="G23" i="8"/>
  <c r="Q23" i="8" s="1"/>
  <c r="E23" i="8"/>
  <c r="AD22" i="8"/>
  <c r="AA22" i="8" s="1"/>
  <c r="K22" i="8"/>
  <c r="H22" i="8"/>
  <c r="S22" i="8" s="1"/>
  <c r="G22" i="8"/>
  <c r="Q22" i="8" s="1"/>
  <c r="E22" i="8"/>
  <c r="M22" i="8" s="1"/>
  <c r="T21" i="8"/>
  <c r="S21" i="8"/>
  <c r="R21" i="8"/>
  <c r="P21" i="8"/>
  <c r="N21" i="8"/>
  <c r="H21" i="8"/>
  <c r="G21" i="8"/>
  <c r="Q21" i="8" s="1"/>
  <c r="V21" i="8" s="1"/>
  <c r="E21" i="8"/>
  <c r="M21" i="8" s="1"/>
  <c r="H80" i="7"/>
  <c r="S80" i="7" s="1"/>
  <c r="G80" i="7"/>
  <c r="E80" i="7"/>
  <c r="AD80" i="7" s="1"/>
  <c r="R79" i="7"/>
  <c r="Q79" i="7"/>
  <c r="H79" i="7"/>
  <c r="S79" i="7" s="1"/>
  <c r="G79" i="7"/>
  <c r="L79" i="7" s="1"/>
  <c r="E79" i="7"/>
  <c r="M79" i="7" s="1"/>
  <c r="H78" i="7"/>
  <c r="S78" i="7" s="1"/>
  <c r="G78" i="7"/>
  <c r="Q78" i="7" s="1"/>
  <c r="E78" i="7"/>
  <c r="AD78" i="7" s="1"/>
  <c r="AA78" i="7" s="1"/>
  <c r="S77" i="7"/>
  <c r="R77" i="7"/>
  <c r="Q77" i="7"/>
  <c r="M77" i="7"/>
  <c r="L77" i="7"/>
  <c r="H77" i="7"/>
  <c r="G77" i="7"/>
  <c r="E77" i="7"/>
  <c r="AD76" i="7"/>
  <c r="AA76" i="7" s="1"/>
  <c r="S76" i="7"/>
  <c r="K76" i="7"/>
  <c r="H76" i="7"/>
  <c r="G76" i="7"/>
  <c r="Q76" i="7" s="1"/>
  <c r="E76" i="7"/>
  <c r="S75" i="7"/>
  <c r="R75" i="7"/>
  <c r="M75" i="7"/>
  <c r="H75" i="7"/>
  <c r="G75" i="7"/>
  <c r="Q75" i="7" s="1"/>
  <c r="E75" i="7"/>
  <c r="AD74" i="7"/>
  <c r="K74" i="7" s="1"/>
  <c r="AA74" i="7"/>
  <c r="H74" i="7"/>
  <c r="S74" i="7" s="1"/>
  <c r="G74" i="7"/>
  <c r="E74" i="7"/>
  <c r="M74" i="7" s="1"/>
  <c r="S73" i="7"/>
  <c r="R73" i="7"/>
  <c r="H73" i="7"/>
  <c r="G73" i="7"/>
  <c r="L73" i="7" s="1"/>
  <c r="E73" i="7"/>
  <c r="M73" i="7" s="1"/>
  <c r="S72" i="7"/>
  <c r="H72" i="7"/>
  <c r="G72" i="7"/>
  <c r="E72" i="7"/>
  <c r="AD72" i="7" s="1"/>
  <c r="R71" i="7"/>
  <c r="Q71" i="7"/>
  <c r="H71" i="7"/>
  <c r="S71" i="7" s="1"/>
  <c r="G71" i="7"/>
  <c r="L71" i="7" s="1"/>
  <c r="E71" i="7"/>
  <c r="M71" i="7" s="1"/>
  <c r="H70" i="7"/>
  <c r="S70" i="7" s="1"/>
  <c r="G70" i="7"/>
  <c r="Q70" i="7" s="1"/>
  <c r="E70" i="7"/>
  <c r="AD70" i="7" s="1"/>
  <c r="AA70" i="7" s="1"/>
  <c r="R69" i="7"/>
  <c r="M69" i="7"/>
  <c r="L69" i="7"/>
  <c r="H69" i="7"/>
  <c r="S69" i="7" s="1"/>
  <c r="G69" i="7"/>
  <c r="Q69" i="7" s="1"/>
  <c r="E69" i="7"/>
  <c r="AD68" i="7"/>
  <c r="AA68" i="7" s="1"/>
  <c r="K68" i="7"/>
  <c r="H68" i="7"/>
  <c r="G68" i="7"/>
  <c r="Q68" i="7" s="1"/>
  <c r="E68" i="7"/>
  <c r="S67" i="7"/>
  <c r="R67" i="7"/>
  <c r="M67" i="7"/>
  <c r="L67" i="7"/>
  <c r="H67" i="7"/>
  <c r="G67" i="7"/>
  <c r="Q67" i="7" s="1"/>
  <c r="E67" i="7"/>
  <c r="AD66" i="7"/>
  <c r="K66" i="7" s="1"/>
  <c r="AA66" i="7"/>
  <c r="H66" i="7"/>
  <c r="S66" i="7" s="1"/>
  <c r="G66" i="7"/>
  <c r="E66" i="7"/>
  <c r="M66" i="7" s="1"/>
  <c r="S65" i="7"/>
  <c r="R65" i="7"/>
  <c r="H65" i="7"/>
  <c r="G65" i="7"/>
  <c r="L65" i="7" s="1"/>
  <c r="E65" i="7"/>
  <c r="M65" i="7" s="1"/>
  <c r="H64" i="7"/>
  <c r="S64" i="7" s="1"/>
  <c r="G64" i="7"/>
  <c r="E64" i="7"/>
  <c r="AD64" i="7" s="1"/>
  <c r="R63" i="7"/>
  <c r="Q63" i="7"/>
  <c r="H63" i="7"/>
  <c r="S63" i="7" s="1"/>
  <c r="G63" i="7"/>
  <c r="L63" i="7" s="1"/>
  <c r="E63" i="7"/>
  <c r="M63" i="7" s="1"/>
  <c r="M62" i="7"/>
  <c r="K62" i="7"/>
  <c r="H62" i="7"/>
  <c r="S62" i="7" s="1"/>
  <c r="G62" i="7"/>
  <c r="Q62" i="7" s="1"/>
  <c r="E62" i="7"/>
  <c r="AD62" i="7" s="1"/>
  <c r="AA62" i="7" s="1"/>
  <c r="R61" i="7"/>
  <c r="M61" i="7"/>
  <c r="L61" i="7"/>
  <c r="H61" i="7"/>
  <c r="S61" i="7" s="1"/>
  <c r="G61" i="7"/>
  <c r="Q61" i="7" s="1"/>
  <c r="E61" i="7"/>
  <c r="AD60" i="7"/>
  <c r="AA60" i="7" s="1"/>
  <c r="H60" i="7"/>
  <c r="G60" i="7"/>
  <c r="Q60" i="7" s="1"/>
  <c r="E60" i="7"/>
  <c r="R59" i="7"/>
  <c r="M59" i="7"/>
  <c r="H59" i="7"/>
  <c r="S59" i="7" s="1"/>
  <c r="G59" i="7"/>
  <c r="Q59" i="7" s="1"/>
  <c r="E59" i="7"/>
  <c r="AD58" i="7"/>
  <c r="K58" i="7" s="1"/>
  <c r="AA58" i="7"/>
  <c r="Q58" i="7"/>
  <c r="H58" i="7"/>
  <c r="S58" i="7" s="1"/>
  <c r="G58" i="7"/>
  <c r="E58" i="7"/>
  <c r="M58" i="7" s="1"/>
  <c r="S57" i="7"/>
  <c r="R57" i="7"/>
  <c r="H57" i="7"/>
  <c r="G57" i="7"/>
  <c r="L57" i="7" s="1"/>
  <c r="E57" i="7"/>
  <c r="M57" i="7" s="1"/>
  <c r="H56" i="7"/>
  <c r="S56" i="7" s="1"/>
  <c r="G56" i="7"/>
  <c r="E56" i="7"/>
  <c r="AD56" i="7" s="1"/>
  <c r="R55" i="7"/>
  <c r="Q55" i="7"/>
  <c r="H55" i="7"/>
  <c r="S55" i="7" s="1"/>
  <c r="G55" i="7"/>
  <c r="L55" i="7" s="1"/>
  <c r="E55" i="7"/>
  <c r="M55" i="7" s="1"/>
  <c r="H54" i="7"/>
  <c r="S54" i="7" s="1"/>
  <c r="G54" i="7"/>
  <c r="Q54" i="7" s="1"/>
  <c r="E54" i="7"/>
  <c r="AD54" i="7" s="1"/>
  <c r="AA54" i="7" s="1"/>
  <c r="R53" i="7"/>
  <c r="M53" i="7"/>
  <c r="L53" i="7"/>
  <c r="H53" i="7"/>
  <c r="S53" i="7" s="1"/>
  <c r="G53" i="7"/>
  <c r="Q53" i="7" s="1"/>
  <c r="E53" i="7"/>
  <c r="AD52" i="7"/>
  <c r="AA52" i="7" s="1"/>
  <c r="S52" i="7"/>
  <c r="K52" i="7"/>
  <c r="H52" i="7"/>
  <c r="G52" i="7"/>
  <c r="Q52" i="7" s="1"/>
  <c r="E52" i="7"/>
  <c r="S51" i="7"/>
  <c r="R51" i="7"/>
  <c r="M51" i="7"/>
  <c r="H51" i="7"/>
  <c r="G51" i="7"/>
  <c r="Q51" i="7" s="1"/>
  <c r="E51" i="7"/>
  <c r="AD50" i="7"/>
  <c r="K50" i="7" s="1"/>
  <c r="M50" i="7" s="1"/>
  <c r="AA50" i="7"/>
  <c r="H50" i="7"/>
  <c r="S50" i="7" s="1"/>
  <c r="G50" i="7"/>
  <c r="E50" i="7"/>
  <c r="S49" i="7"/>
  <c r="R49" i="7"/>
  <c r="H49" i="7"/>
  <c r="G49" i="7"/>
  <c r="L49" i="7" s="1"/>
  <c r="E49" i="7"/>
  <c r="M49" i="7" s="1"/>
  <c r="H48" i="7"/>
  <c r="S48" i="7" s="1"/>
  <c r="G48" i="7"/>
  <c r="E48" i="7"/>
  <c r="AD48" i="7" s="1"/>
  <c r="R47" i="7"/>
  <c r="Q47" i="7"/>
  <c r="L47" i="7"/>
  <c r="H47" i="7"/>
  <c r="S47" i="7" s="1"/>
  <c r="G47" i="7"/>
  <c r="E47" i="7"/>
  <c r="M47" i="7" s="1"/>
  <c r="H46" i="7"/>
  <c r="S46" i="7" s="1"/>
  <c r="G46" i="7"/>
  <c r="Q46" i="7" s="1"/>
  <c r="E46" i="7"/>
  <c r="AD46" i="7" s="1"/>
  <c r="AA46" i="7" s="1"/>
  <c r="S45" i="7"/>
  <c r="R45" i="7"/>
  <c r="M45" i="7"/>
  <c r="L45" i="7"/>
  <c r="H45" i="7"/>
  <c r="G45" i="7"/>
  <c r="Q45" i="7" s="1"/>
  <c r="E45" i="7"/>
  <c r="AD44" i="7"/>
  <c r="AA44" i="7" s="1"/>
  <c r="S44" i="7"/>
  <c r="K44" i="7"/>
  <c r="H44" i="7"/>
  <c r="G44" i="7"/>
  <c r="Q44" i="7" s="1"/>
  <c r="E44" i="7"/>
  <c r="S43" i="7"/>
  <c r="R43" i="7"/>
  <c r="L43" i="7"/>
  <c r="H43" i="7"/>
  <c r="G43" i="7"/>
  <c r="Q43" i="7" s="1"/>
  <c r="E43" i="7"/>
  <c r="M43" i="7" s="1"/>
  <c r="AD42" i="7"/>
  <c r="K42" i="7" s="1"/>
  <c r="M42" i="7" s="1"/>
  <c r="AA42" i="7"/>
  <c r="S42" i="7"/>
  <c r="H42" i="7"/>
  <c r="G42" i="7"/>
  <c r="E42" i="7"/>
  <c r="R41" i="7"/>
  <c r="H41" i="7"/>
  <c r="S41" i="7" s="1"/>
  <c r="G41" i="7"/>
  <c r="L41" i="7" s="1"/>
  <c r="E41" i="7"/>
  <c r="M41" i="7" s="1"/>
  <c r="S40" i="7"/>
  <c r="Q40" i="7"/>
  <c r="H40" i="7"/>
  <c r="G40" i="7"/>
  <c r="E40" i="7"/>
  <c r="AD40" i="7" s="1"/>
  <c r="K40" i="7" s="1"/>
  <c r="R39" i="7"/>
  <c r="Q39" i="7"/>
  <c r="L39" i="7"/>
  <c r="H39" i="7"/>
  <c r="S39" i="7" s="1"/>
  <c r="G39" i="7"/>
  <c r="E39" i="7"/>
  <c r="M39" i="7" s="1"/>
  <c r="H38" i="7"/>
  <c r="S38" i="7" s="1"/>
  <c r="G38" i="7"/>
  <c r="Q38" i="7" s="1"/>
  <c r="E38" i="7"/>
  <c r="AD38" i="7" s="1"/>
  <c r="AA38" i="7" s="1"/>
  <c r="S37" i="7"/>
  <c r="R37" i="7"/>
  <c r="M37" i="7"/>
  <c r="L37" i="7"/>
  <c r="H37" i="7"/>
  <c r="G37" i="7"/>
  <c r="Q37" i="7" s="1"/>
  <c r="E37" i="7"/>
  <c r="AD36" i="7"/>
  <c r="AA36" i="7" s="1"/>
  <c r="K36" i="7"/>
  <c r="H36" i="7"/>
  <c r="G36" i="7"/>
  <c r="Q36" i="7" s="1"/>
  <c r="E36" i="7"/>
  <c r="M36" i="7" s="1"/>
  <c r="S35" i="7"/>
  <c r="R35" i="7"/>
  <c r="M35" i="7"/>
  <c r="H35" i="7"/>
  <c r="G35" i="7"/>
  <c r="Q35" i="7" s="1"/>
  <c r="E35" i="7"/>
  <c r="AD34" i="7"/>
  <c r="K34" i="7" s="1"/>
  <c r="M34" i="7" s="1"/>
  <c r="AA34" i="7"/>
  <c r="H34" i="7"/>
  <c r="S34" i="7" s="1"/>
  <c r="G34" i="7"/>
  <c r="E34" i="7"/>
  <c r="S33" i="7"/>
  <c r="R33" i="7"/>
  <c r="Q33" i="7"/>
  <c r="H33" i="7"/>
  <c r="G33" i="7"/>
  <c r="L33" i="7" s="1"/>
  <c r="E33" i="7"/>
  <c r="M33" i="7" s="1"/>
  <c r="S32" i="7"/>
  <c r="H32" i="7"/>
  <c r="G32" i="7"/>
  <c r="E32" i="7"/>
  <c r="AD32" i="7" s="1"/>
  <c r="R31" i="7"/>
  <c r="Q31" i="7"/>
  <c r="H31" i="7"/>
  <c r="S31" i="7" s="1"/>
  <c r="G31" i="7"/>
  <c r="L31" i="7" s="1"/>
  <c r="E31" i="7"/>
  <c r="M31" i="7" s="1"/>
  <c r="H30" i="7"/>
  <c r="S30" i="7" s="1"/>
  <c r="G30" i="7"/>
  <c r="Q30" i="7" s="1"/>
  <c r="E30" i="7"/>
  <c r="AD30" i="7" s="1"/>
  <c r="S29" i="7"/>
  <c r="R29" i="7"/>
  <c r="M29" i="7"/>
  <c r="L29" i="7"/>
  <c r="H29" i="7"/>
  <c r="G29" i="7"/>
  <c r="Q29" i="7" s="1"/>
  <c r="E29" i="7"/>
  <c r="AD28" i="7"/>
  <c r="AA28" i="7" s="1"/>
  <c r="K28" i="7"/>
  <c r="H28" i="7"/>
  <c r="G28" i="7"/>
  <c r="Q28" i="7" s="1"/>
  <c r="E28" i="7"/>
  <c r="M28" i="7" s="1"/>
  <c r="S27" i="7"/>
  <c r="R27" i="7"/>
  <c r="M27" i="7"/>
  <c r="H27" i="7"/>
  <c r="G27" i="7"/>
  <c r="Q27" i="7" s="1"/>
  <c r="E27" i="7"/>
  <c r="AD26" i="7"/>
  <c r="K26" i="7" s="1"/>
  <c r="M26" i="7" s="1"/>
  <c r="AA26" i="7"/>
  <c r="H26" i="7"/>
  <c r="S26" i="7" s="1"/>
  <c r="G26" i="7"/>
  <c r="E26" i="7"/>
  <c r="S25" i="7"/>
  <c r="R25" i="7"/>
  <c r="Q25" i="7"/>
  <c r="H25" i="7"/>
  <c r="G25" i="7"/>
  <c r="L25" i="7" s="1"/>
  <c r="E25" i="7"/>
  <c r="M25" i="7" s="1"/>
  <c r="S24" i="7"/>
  <c r="H24" i="7"/>
  <c r="G24" i="7"/>
  <c r="E24" i="7"/>
  <c r="AD24" i="7" s="1"/>
  <c r="R23" i="7"/>
  <c r="Q23" i="7"/>
  <c r="H23" i="7"/>
  <c r="S23" i="7" s="1"/>
  <c r="G23" i="7"/>
  <c r="L23" i="7" s="1"/>
  <c r="E23" i="7"/>
  <c r="M23" i="7" s="1"/>
  <c r="H22" i="7"/>
  <c r="S22" i="7" s="1"/>
  <c r="G22" i="7"/>
  <c r="Q22" i="7" s="1"/>
  <c r="E22" i="7"/>
  <c r="AD22" i="7" s="1"/>
  <c r="S21" i="7"/>
  <c r="R21" i="7"/>
  <c r="N21" i="7"/>
  <c r="T21" i="7" s="1"/>
  <c r="M21" i="7"/>
  <c r="L21" i="7"/>
  <c r="H21" i="7"/>
  <c r="G21" i="7"/>
  <c r="Q21" i="7" s="1"/>
  <c r="V21" i="7" s="1"/>
  <c r="E21" i="7"/>
  <c r="AD80" i="1"/>
  <c r="K80" i="1" s="1"/>
  <c r="S80" i="1"/>
  <c r="M80" i="1"/>
  <c r="H80" i="1"/>
  <c r="G80" i="1"/>
  <c r="S79" i="1"/>
  <c r="R79" i="1"/>
  <c r="M79" i="1"/>
  <c r="H79" i="1"/>
  <c r="G79" i="1"/>
  <c r="L79" i="1" s="1"/>
  <c r="AD78" i="1"/>
  <c r="H78" i="1"/>
  <c r="G78" i="1"/>
  <c r="Q78" i="1" s="1"/>
  <c r="S77" i="1"/>
  <c r="R77" i="1"/>
  <c r="M77" i="1"/>
  <c r="H77" i="1"/>
  <c r="G77" i="1"/>
  <c r="AD76" i="1"/>
  <c r="K76" i="1" s="1"/>
  <c r="M76" i="1" s="1"/>
  <c r="S76" i="1"/>
  <c r="H76" i="1"/>
  <c r="G76" i="1"/>
  <c r="S75" i="1"/>
  <c r="R75" i="1"/>
  <c r="M75" i="1"/>
  <c r="H75" i="1"/>
  <c r="G75" i="1"/>
  <c r="L75" i="1" s="1"/>
  <c r="AD74" i="1"/>
  <c r="S74" i="1"/>
  <c r="H74" i="1"/>
  <c r="G74" i="1"/>
  <c r="Q74" i="1" s="1"/>
  <c r="S73" i="1"/>
  <c r="R73" i="1"/>
  <c r="M73" i="1"/>
  <c r="H73" i="1"/>
  <c r="G73" i="1"/>
  <c r="AD72" i="1"/>
  <c r="K72" i="1" s="1"/>
  <c r="S72" i="1"/>
  <c r="M72" i="1"/>
  <c r="H72" i="1"/>
  <c r="G72" i="1"/>
  <c r="S71" i="1"/>
  <c r="R71" i="1"/>
  <c r="M71" i="1"/>
  <c r="H71" i="1"/>
  <c r="G71" i="1"/>
  <c r="L71" i="1" s="1"/>
  <c r="AD70" i="1"/>
  <c r="H70" i="1"/>
  <c r="G70" i="1"/>
  <c r="Q70" i="1" s="1"/>
  <c r="S69" i="1"/>
  <c r="R69" i="1"/>
  <c r="M69" i="1"/>
  <c r="H69" i="1"/>
  <c r="G69" i="1"/>
  <c r="AD68" i="1"/>
  <c r="K68" i="1" s="1"/>
  <c r="M68" i="1" s="1"/>
  <c r="S68" i="1"/>
  <c r="H68" i="1"/>
  <c r="G68" i="1"/>
  <c r="S67" i="1"/>
  <c r="R67" i="1"/>
  <c r="M67" i="1"/>
  <c r="H67" i="1"/>
  <c r="G67" i="1"/>
  <c r="L67" i="1" s="1"/>
  <c r="AD66" i="1"/>
  <c r="H66" i="1"/>
  <c r="G66" i="1"/>
  <c r="Q66" i="1" s="1"/>
  <c r="S65" i="1"/>
  <c r="R65" i="1"/>
  <c r="M65" i="1"/>
  <c r="H65" i="1"/>
  <c r="G65" i="1"/>
  <c r="AD64" i="1"/>
  <c r="K64" i="1" s="1"/>
  <c r="M64" i="1" s="1"/>
  <c r="S64" i="1"/>
  <c r="H64" i="1"/>
  <c r="G64" i="1"/>
  <c r="S63" i="1"/>
  <c r="R63" i="1"/>
  <c r="M63" i="1"/>
  <c r="H63" i="1"/>
  <c r="G63" i="1"/>
  <c r="L63" i="1" s="1"/>
  <c r="AD62" i="1"/>
  <c r="S62" i="1"/>
  <c r="H62" i="1"/>
  <c r="G62" i="1"/>
  <c r="Q62" i="1" s="1"/>
  <c r="S61" i="1"/>
  <c r="R61" i="1"/>
  <c r="M61" i="1"/>
  <c r="H61" i="1"/>
  <c r="G61" i="1"/>
  <c r="AD60" i="1"/>
  <c r="K60" i="1" s="1"/>
  <c r="S60" i="1"/>
  <c r="M60" i="1"/>
  <c r="H60" i="1"/>
  <c r="G60" i="1"/>
  <c r="S59" i="1"/>
  <c r="R59" i="1"/>
  <c r="M59" i="1"/>
  <c r="H59" i="1"/>
  <c r="G59" i="1"/>
  <c r="L59" i="1" s="1"/>
  <c r="AD58" i="1"/>
  <c r="H58" i="1"/>
  <c r="S58" i="1" s="1"/>
  <c r="G58" i="1"/>
  <c r="Q58" i="1" s="1"/>
  <c r="R57" i="1"/>
  <c r="M57" i="1"/>
  <c r="H57" i="1"/>
  <c r="S57" i="1" s="1"/>
  <c r="G57" i="1"/>
  <c r="AD56" i="1"/>
  <c r="K56" i="1" s="1"/>
  <c r="M56" i="1" s="1"/>
  <c r="S56" i="1"/>
  <c r="H56" i="1"/>
  <c r="G56" i="1"/>
  <c r="S55" i="1"/>
  <c r="R55" i="1"/>
  <c r="M55" i="1"/>
  <c r="H55" i="1"/>
  <c r="G55" i="1"/>
  <c r="L55" i="1" s="1"/>
  <c r="AD54" i="1"/>
  <c r="AA54" i="1" s="1"/>
  <c r="S54" i="1"/>
  <c r="H54" i="1"/>
  <c r="G54" i="1"/>
  <c r="Q54" i="1" s="1"/>
  <c r="S53" i="1"/>
  <c r="R53" i="1"/>
  <c r="M53" i="1"/>
  <c r="H53" i="1"/>
  <c r="G53" i="1"/>
  <c r="AD52" i="1"/>
  <c r="K52" i="1" s="1"/>
  <c r="M52" i="1" s="1"/>
  <c r="S52" i="1"/>
  <c r="H52" i="1"/>
  <c r="G52" i="1"/>
  <c r="S51" i="1"/>
  <c r="R51" i="1"/>
  <c r="M51" i="1"/>
  <c r="H51" i="1"/>
  <c r="G51" i="1"/>
  <c r="L51" i="1" s="1"/>
  <c r="AD50" i="1"/>
  <c r="AA50" i="1" s="1"/>
  <c r="S50" i="1"/>
  <c r="K50" i="1"/>
  <c r="M50" i="1" s="1"/>
  <c r="H50" i="1"/>
  <c r="G50" i="1"/>
  <c r="Q50" i="1" s="1"/>
  <c r="R49" i="1"/>
  <c r="M49" i="1"/>
  <c r="H49" i="1"/>
  <c r="S49" i="1" s="1"/>
  <c r="G49" i="1"/>
  <c r="AD48" i="1"/>
  <c r="K48" i="1" s="1"/>
  <c r="M48" i="1" s="1"/>
  <c r="S48" i="1"/>
  <c r="H48" i="1"/>
  <c r="G48" i="1"/>
  <c r="S47" i="1"/>
  <c r="R47" i="1"/>
  <c r="M47" i="1"/>
  <c r="H47" i="1"/>
  <c r="G47" i="1"/>
  <c r="L47" i="1" s="1"/>
  <c r="AD46" i="1"/>
  <c r="AA46" i="1" s="1"/>
  <c r="H46" i="1"/>
  <c r="S46" i="1" s="1"/>
  <c r="G46" i="1"/>
  <c r="Q46" i="1" s="1"/>
  <c r="R45" i="1"/>
  <c r="M45" i="1"/>
  <c r="H45" i="1"/>
  <c r="S45" i="1" s="1"/>
  <c r="G45" i="1"/>
  <c r="AD44" i="1"/>
  <c r="K44" i="1" s="1"/>
  <c r="M44" i="1" s="1"/>
  <c r="S44" i="1"/>
  <c r="H44" i="1"/>
  <c r="G44" i="1"/>
  <c r="S43" i="1"/>
  <c r="R43" i="1"/>
  <c r="M43" i="1"/>
  <c r="H43" i="1"/>
  <c r="G43" i="1"/>
  <c r="L43" i="1" s="1"/>
  <c r="AD42" i="1"/>
  <c r="AA42" i="1" s="1"/>
  <c r="S42" i="1"/>
  <c r="H42" i="1"/>
  <c r="G42" i="1"/>
  <c r="Q42" i="1" s="1"/>
  <c r="S41" i="1"/>
  <c r="R41" i="1"/>
  <c r="M41" i="1"/>
  <c r="H41" i="1"/>
  <c r="G41" i="1"/>
  <c r="AD40" i="1"/>
  <c r="AA40" i="1" s="1"/>
  <c r="M40" i="1"/>
  <c r="K40" i="1"/>
  <c r="H40" i="1"/>
  <c r="S40" i="1" s="1"/>
  <c r="G40" i="1"/>
  <c r="R39" i="1"/>
  <c r="M39" i="1"/>
  <c r="H39" i="1"/>
  <c r="S39" i="1" s="1"/>
  <c r="G39" i="1"/>
  <c r="L39" i="1" s="1"/>
  <c r="AD38" i="1"/>
  <c r="AA38" i="1" s="1"/>
  <c r="S38" i="1"/>
  <c r="H38" i="1"/>
  <c r="G38" i="1"/>
  <c r="Q38" i="1" s="1"/>
  <c r="S37" i="1"/>
  <c r="R37" i="1"/>
  <c r="M37" i="1"/>
  <c r="H37" i="1"/>
  <c r="G37" i="1"/>
  <c r="Q37" i="1" s="1"/>
  <c r="AD36" i="1"/>
  <c r="K36" i="1" s="1"/>
  <c r="M36" i="1" s="1"/>
  <c r="AA36" i="1"/>
  <c r="H36" i="1"/>
  <c r="S36" i="1" s="1"/>
  <c r="G36" i="1"/>
  <c r="S35" i="1"/>
  <c r="R35" i="1"/>
  <c r="Q35" i="1"/>
  <c r="M35" i="1"/>
  <c r="H35" i="1"/>
  <c r="G35" i="1"/>
  <c r="L35" i="1" s="1"/>
  <c r="AD34" i="1"/>
  <c r="AA34" i="1" s="1"/>
  <c r="S34" i="1"/>
  <c r="H34" i="1"/>
  <c r="G34" i="1"/>
  <c r="Q34" i="1" s="1"/>
  <c r="S33" i="1"/>
  <c r="R33" i="1"/>
  <c r="M33" i="1"/>
  <c r="H33" i="1"/>
  <c r="G33" i="1"/>
  <c r="Q33" i="1" s="1"/>
  <c r="AD32" i="1"/>
  <c r="K32" i="1" s="1"/>
  <c r="M32" i="1" s="1"/>
  <c r="AA32" i="1"/>
  <c r="H32" i="1"/>
  <c r="S32" i="1" s="1"/>
  <c r="G32" i="1"/>
  <c r="S31" i="1"/>
  <c r="R31" i="1"/>
  <c r="Q31" i="1"/>
  <c r="M31" i="1"/>
  <c r="H31" i="1"/>
  <c r="G31" i="1"/>
  <c r="L31" i="1" s="1"/>
  <c r="AD30" i="1"/>
  <c r="AA30" i="1" s="1"/>
  <c r="S30" i="1"/>
  <c r="H30" i="1"/>
  <c r="G30" i="1"/>
  <c r="Q30" i="1" s="1"/>
  <c r="S29" i="1"/>
  <c r="R29" i="1"/>
  <c r="M29" i="1"/>
  <c r="H29" i="1"/>
  <c r="G29" i="1"/>
  <c r="Q29" i="1" s="1"/>
  <c r="AD28" i="1"/>
  <c r="K28" i="1" s="1"/>
  <c r="M28" i="1" s="1"/>
  <c r="AA28" i="1"/>
  <c r="Q28" i="1"/>
  <c r="H28" i="1"/>
  <c r="S28" i="1" s="1"/>
  <c r="G28" i="1"/>
  <c r="S27" i="1"/>
  <c r="R27" i="1"/>
  <c r="Q27" i="1"/>
  <c r="M27" i="1"/>
  <c r="H27" i="1"/>
  <c r="G27" i="1"/>
  <c r="L27" i="1" s="1"/>
  <c r="AD26" i="1"/>
  <c r="AA26" i="1" s="1"/>
  <c r="S26" i="1"/>
  <c r="H26" i="1"/>
  <c r="G26" i="1"/>
  <c r="Q26" i="1" s="1"/>
  <c r="S25" i="1"/>
  <c r="R25" i="1"/>
  <c r="M25" i="1"/>
  <c r="H25" i="1"/>
  <c r="G25" i="1"/>
  <c r="Q25" i="1" s="1"/>
  <c r="AD24" i="1"/>
  <c r="K24" i="1" s="1"/>
  <c r="M24" i="1" s="1"/>
  <c r="AA24" i="1"/>
  <c r="H24" i="1"/>
  <c r="S24" i="1" s="1"/>
  <c r="G24" i="1"/>
  <c r="S23" i="1"/>
  <c r="R23" i="1"/>
  <c r="Q23" i="1"/>
  <c r="M23" i="1"/>
  <c r="H23" i="1"/>
  <c r="G23" i="1"/>
  <c r="L23" i="1" s="1"/>
  <c r="AD22" i="1"/>
  <c r="AA22" i="1" s="1"/>
  <c r="S22" i="1"/>
  <c r="H22" i="1"/>
  <c r="G22" i="1"/>
  <c r="Q22" i="1" s="1"/>
  <c r="T21" i="1"/>
  <c r="S21" i="1"/>
  <c r="R21" i="1"/>
  <c r="N21" i="1"/>
  <c r="P21" i="1" s="1"/>
  <c r="W21" i="1" s="1"/>
  <c r="Y21" i="1" s="1"/>
  <c r="F22" i="1" s="1"/>
  <c r="N22" i="1" s="1"/>
  <c r="M21" i="1"/>
  <c r="H21" i="1"/>
  <c r="G21" i="1"/>
  <c r="Q21" i="1" s="1"/>
  <c r="V21" i="1" s="1"/>
  <c r="K24" i="6" l="1"/>
  <c r="M24" i="6" s="1"/>
  <c r="AA24" i="6"/>
  <c r="S36" i="6"/>
  <c r="S44" i="6"/>
  <c r="K42" i="6"/>
  <c r="AA42" i="6"/>
  <c r="Q35" i="6"/>
  <c r="L35" i="6"/>
  <c r="K74" i="6"/>
  <c r="M74" i="6" s="1"/>
  <c r="AA74" i="6"/>
  <c r="S28" i="6"/>
  <c r="K30" i="6"/>
  <c r="M30" i="6" s="1"/>
  <c r="AD72" i="6"/>
  <c r="Q27" i="6"/>
  <c r="L27" i="6"/>
  <c r="K58" i="6"/>
  <c r="M58" i="6" s="1"/>
  <c r="AA58" i="6"/>
  <c r="AD56" i="6"/>
  <c r="K32" i="6"/>
  <c r="M32" i="6" s="1"/>
  <c r="AA32" i="6"/>
  <c r="Q26" i="6"/>
  <c r="Q34" i="6"/>
  <c r="K28" i="6"/>
  <c r="M28" i="6" s="1"/>
  <c r="K36" i="6"/>
  <c r="M36" i="6" s="1"/>
  <c r="M42" i="6"/>
  <c r="P21" i="6"/>
  <c r="W21" i="6" s="1"/>
  <c r="Y21" i="6" s="1"/>
  <c r="F22" i="6" s="1"/>
  <c r="N22" i="6" s="1"/>
  <c r="Q24" i="6"/>
  <c r="Q32" i="6"/>
  <c r="K52" i="6"/>
  <c r="M52" i="6" s="1"/>
  <c r="K68" i="6"/>
  <c r="M68" i="6" s="1"/>
  <c r="L41" i="6"/>
  <c r="Q49" i="6"/>
  <c r="K54" i="6"/>
  <c r="L59" i="6"/>
  <c r="Q65" i="6"/>
  <c r="K70" i="6"/>
  <c r="L75" i="6"/>
  <c r="L43" i="6"/>
  <c r="Q39" i="6"/>
  <c r="M40" i="6"/>
  <c r="AA40" i="6"/>
  <c r="K46" i="6"/>
  <c r="M46" i="6" s="1"/>
  <c r="Q50" i="6"/>
  <c r="M54" i="6"/>
  <c r="Q66" i="6"/>
  <c r="M70" i="6"/>
  <c r="L73" i="6"/>
  <c r="AA48" i="6"/>
  <c r="Q56" i="6"/>
  <c r="Q72" i="6"/>
  <c r="AA80" i="6"/>
  <c r="AA32" i="8"/>
  <c r="K32" i="8"/>
  <c r="M32" i="8" s="1"/>
  <c r="K24" i="8"/>
  <c r="M24" i="8" s="1"/>
  <c r="AA24" i="8"/>
  <c r="K34" i="8"/>
  <c r="M34" i="8" s="1"/>
  <c r="AA34" i="8"/>
  <c r="W21" i="8"/>
  <c r="Y21" i="8" s="1"/>
  <c r="F22" i="8" s="1"/>
  <c r="N22" i="8" s="1"/>
  <c r="K26" i="8"/>
  <c r="M26" i="8" s="1"/>
  <c r="AA26" i="8"/>
  <c r="Q28" i="8"/>
  <c r="Q36" i="8"/>
  <c r="M52" i="8"/>
  <c r="L21" i="8"/>
  <c r="L29" i="8"/>
  <c r="L37" i="8"/>
  <c r="L51" i="8"/>
  <c r="Q26" i="8"/>
  <c r="AD28" i="8"/>
  <c r="Q34" i="8"/>
  <c r="AD36" i="8"/>
  <c r="K44" i="8"/>
  <c r="K46" i="8"/>
  <c r="S33" i="8"/>
  <c r="M38" i="8"/>
  <c r="Q41" i="8"/>
  <c r="L49" i="8"/>
  <c r="AA50" i="8"/>
  <c r="M56" i="8"/>
  <c r="AA56" i="8"/>
  <c r="M60" i="8"/>
  <c r="M68" i="8"/>
  <c r="M76" i="8"/>
  <c r="M46" i="8"/>
  <c r="Q48" i="8"/>
  <c r="Q66" i="8"/>
  <c r="K70" i="8"/>
  <c r="M70" i="8" s="1"/>
  <c r="Q74" i="8"/>
  <c r="K78" i="8"/>
  <c r="M78" i="8" s="1"/>
  <c r="Q42" i="8"/>
  <c r="Q49" i="8"/>
  <c r="K72" i="8"/>
  <c r="M72" i="8" s="1"/>
  <c r="AA72" i="8"/>
  <c r="K80" i="8"/>
  <c r="M80" i="8" s="1"/>
  <c r="AA80" i="8"/>
  <c r="M44" i="8"/>
  <c r="M54" i="8"/>
  <c r="Q56" i="8"/>
  <c r="L57" i="8"/>
  <c r="AA58" i="8"/>
  <c r="Q72" i="8"/>
  <c r="Q80" i="8"/>
  <c r="AA30" i="7"/>
  <c r="K30" i="7"/>
  <c r="M30" i="7" s="1"/>
  <c r="AA22" i="7"/>
  <c r="K22" i="7"/>
  <c r="M22" i="7" s="1"/>
  <c r="K32" i="7"/>
  <c r="M32" i="7" s="1"/>
  <c r="AA32" i="7"/>
  <c r="K24" i="7"/>
  <c r="M24" i="7" s="1"/>
  <c r="AA24" i="7"/>
  <c r="Q26" i="7"/>
  <c r="S28" i="7"/>
  <c r="Q34" i="7"/>
  <c r="S36" i="7"/>
  <c r="M60" i="7"/>
  <c r="K64" i="7"/>
  <c r="AA64" i="7"/>
  <c r="L27" i="7"/>
  <c r="L35" i="7"/>
  <c r="Q57" i="7"/>
  <c r="P21" i="7"/>
  <c r="W21" i="7" s="1"/>
  <c r="Y21" i="7" s="1"/>
  <c r="F22" i="7" s="1"/>
  <c r="N22" i="7" s="1"/>
  <c r="Q24" i="7"/>
  <c r="Q32" i="7"/>
  <c r="L59" i="7"/>
  <c r="Q41" i="7"/>
  <c r="M52" i="7"/>
  <c r="K54" i="7"/>
  <c r="M54" i="7" s="1"/>
  <c r="K56" i="7"/>
  <c r="M56" i="7" s="1"/>
  <c r="AA56" i="7"/>
  <c r="S68" i="7"/>
  <c r="M76" i="7"/>
  <c r="K38" i="7"/>
  <c r="M38" i="7" s="1"/>
  <c r="M44" i="7"/>
  <c r="Q49" i="7"/>
  <c r="Q50" i="7"/>
  <c r="K60" i="7"/>
  <c r="M64" i="7"/>
  <c r="Q73" i="7"/>
  <c r="Q74" i="7"/>
  <c r="Q42" i="7"/>
  <c r="K46" i="7"/>
  <c r="M46" i="7" s="1"/>
  <c r="L51" i="7"/>
  <c r="M68" i="7"/>
  <c r="K70" i="7"/>
  <c r="M70" i="7" s="1"/>
  <c r="K72" i="7"/>
  <c r="M72" i="7" s="1"/>
  <c r="AA72" i="7"/>
  <c r="L75" i="7"/>
  <c r="K78" i="7"/>
  <c r="M78" i="7" s="1"/>
  <c r="K80" i="7"/>
  <c r="M80" i="7" s="1"/>
  <c r="AA80" i="7"/>
  <c r="M40" i="7"/>
  <c r="AA40" i="7"/>
  <c r="K48" i="7"/>
  <c r="M48" i="7" s="1"/>
  <c r="AA48" i="7"/>
  <c r="S60" i="7"/>
  <c r="Q65" i="7"/>
  <c r="Q66" i="7"/>
  <c r="Q48" i="7"/>
  <c r="Q56" i="7"/>
  <c r="Q64" i="7"/>
  <c r="Q72" i="7"/>
  <c r="Q80" i="7"/>
  <c r="P22" i="1"/>
  <c r="T22" i="1"/>
  <c r="Q49" i="1"/>
  <c r="L49" i="1"/>
  <c r="Q61" i="1"/>
  <c r="L61" i="1"/>
  <c r="AA66" i="1"/>
  <c r="K66" i="1"/>
  <c r="M66" i="1" s="1"/>
  <c r="K26" i="1"/>
  <c r="M26" i="1" s="1"/>
  <c r="K34" i="1"/>
  <c r="M34" i="1" s="1"/>
  <c r="K38" i="1"/>
  <c r="M38" i="1" s="1"/>
  <c r="L29" i="1"/>
  <c r="Q32" i="1"/>
  <c r="L33" i="1"/>
  <c r="Q36" i="1"/>
  <c r="L37" i="1"/>
  <c r="Q57" i="1"/>
  <c r="L57" i="1"/>
  <c r="Q69" i="1"/>
  <c r="L69" i="1"/>
  <c r="AA74" i="1"/>
  <c r="K74" i="1"/>
  <c r="M74" i="1" s="1"/>
  <c r="Q45" i="1"/>
  <c r="L45" i="1"/>
  <c r="AA62" i="1"/>
  <c r="K62" i="1"/>
  <c r="M62" i="1" s="1"/>
  <c r="S70" i="1"/>
  <c r="L21" i="1"/>
  <c r="L25" i="1"/>
  <c r="K46" i="1"/>
  <c r="M46" i="1" s="1"/>
  <c r="Q77" i="1"/>
  <c r="L77" i="1"/>
  <c r="K22" i="1"/>
  <c r="M22" i="1" s="1"/>
  <c r="K30" i="1"/>
  <c r="M30" i="1" s="1"/>
  <c r="Q53" i="1"/>
  <c r="L53" i="1"/>
  <c r="Q65" i="1"/>
  <c r="L65" i="1"/>
  <c r="AA70" i="1"/>
  <c r="K70" i="1"/>
  <c r="M70" i="1" s="1"/>
  <c r="S78" i="1"/>
  <c r="Q24" i="1"/>
  <c r="Q41" i="1"/>
  <c r="L41" i="1"/>
  <c r="K54" i="1"/>
  <c r="M54" i="1" s="1"/>
  <c r="AA58" i="1"/>
  <c r="K58" i="1"/>
  <c r="M58" i="1" s="1"/>
  <c r="S66" i="1"/>
  <c r="K42" i="1"/>
  <c r="M42" i="1" s="1"/>
  <c r="Q73" i="1"/>
  <c r="L73" i="1"/>
  <c r="AA78" i="1"/>
  <c r="K78" i="1"/>
  <c r="M78" i="1" s="1"/>
  <c r="Q39" i="1"/>
  <c r="Q40" i="1"/>
  <c r="Q43" i="1"/>
  <c r="Q44" i="1"/>
  <c r="AA44" i="1"/>
  <c r="Q47" i="1"/>
  <c r="Q48" i="1"/>
  <c r="AA48" i="1"/>
  <c r="Q51" i="1"/>
  <c r="Q52" i="1"/>
  <c r="AA52" i="1"/>
  <c r="Q55" i="1"/>
  <c r="Q56" i="1"/>
  <c r="AA56" i="1"/>
  <c r="Q59" i="1"/>
  <c r="Q60" i="1"/>
  <c r="AA60" i="1"/>
  <c r="Q63" i="1"/>
  <c r="Q64" i="1"/>
  <c r="AA64" i="1"/>
  <c r="Q67" i="1"/>
  <c r="Q68" i="1"/>
  <c r="AA68" i="1"/>
  <c r="Q71" i="1"/>
  <c r="Q72" i="1"/>
  <c r="AA72" i="1"/>
  <c r="Q75" i="1"/>
  <c r="Q76" i="1"/>
  <c r="AA76" i="1"/>
  <c r="Q79" i="1"/>
  <c r="Q80" i="1"/>
  <c r="AA80" i="1"/>
  <c r="P22" i="6" l="1"/>
  <c r="T22" i="6"/>
  <c r="K56" i="6"/>
  <c r="M56" i="6" s="1"/>
  <c r="AA56" i="6"/>
  <c r="K72" i="6"/>
  <c r="M72" i="6" s="1"/>
  <c r="AA72" i="6"/>
  <c r="K36" i="8"/>
  <c r="M36" i="8" s="1"/>
  <c r="AA36" i="8"/>
  <c r="P22" i="8"/>
  <c r="T22" i="8"/>
  <c r="K28" i="8"/>
  <c r="M28" i="8" s="1"/>
  <c r="AA28" i="8"/>
  <c r="T22" i="7"/>
  <c r="P22" i="7"/>
  <c r="AC22" i="1"/>
  <c r="AC22" i="6" l="1"/>
  <c r="AC22" i="8"/>
  <c r="AC22" i="7"/>
  <c r="Z22" i="1"/>
  <c r="AE22" i="1" s="1"/>
  <c r="AF22" i="1" s="1"/>
  <c r="I22" i="1"/>
  <c r="I22" i="6" l="1"/>
  <c r="Z22" i="6"/>
  <c r="AE22" i="6" s="1"/>
  <c r="AF22" i="6" s="1"/>
  <c r="Z22" i="8"/>
  <c r="AE22" i="8" s="1"/>
  <c r="AF22" i="8" s="1"/>
  <c r="I22" i="8"/>
  <c r="I22" i="7"/>
  <c r="Z22" i="7"/>
  <c r="AE22" i="7" s="1"/>
  <c r="AF22" i="7" s="1"/>
  <c r="R22" i="1"/>
  <c r="V22" i="1" s="1"/>
  <c r="W22" i="1" s="1"/>
  <c r="Y22" i="1" s="1"/>
  <c r="F23" i="1" s="1"/>
  <c r="N23" i="1" s="1"/>
  <c r="L22" i="1"/>
  <c r="L22" i="6" l="1"/>
  <c r="R22" i="6"/>
  <c r="V22" i="6" s="1"/>
  <c r="W22" i="6" s="1"/>
  <c r="Y22" i="6" s="1"/>
  <c r="F23" i="6" s="1"/>
  <c r="N23" i="6" s="1"/>
  <c r="R22" i="8"/>
  <c r="V22" i="8" s="1"/>
  <c r="W22" i="8" s="1"/>
  <c r="Y22" i="8" s="1"/>
  <c r="F23" i="8" s="1"/>
  <c r="N23" i="8" s="1"/>
  <c r="L22" i="8"/>
  <c r="R22" i="7"/>
  <c r="V22" i="7" s="1"/>
  <c r="W22" i="7" s="1"/>
  <c r="Y22" i="7" s="1"/>
  <c r="F23" i="7" s="1"/>
  <c r="N23" i="7" s="1"/>
  <c r="L22" i="7"/>
  <c r="T23" i="1"/>
  <c r="V23" i="1" s="1"/>
  <c r="P23" i="1"/>
  <c r="W23" i="1" s="1"/>
  <c r="Y23" i="1" s="1"/>
  <c r="F24" i="1" s="1"/>
  <c r="N24" i="1" s="1"/>
  <c r="P23" i="6" l="1"/>
  <c r="W23" i="6" s="1"/>
  <c r="Y23" i="6" s="1"/>
  <c r="F24" i="6" s="1"/>
  <c r="N24" i="6" s="1"/>
  <c r="T23" i="6"/>
  <c r="V23" i="6" s="1"/>
  <c r="T23" i="8"/>
  <c r="V23" i="8" s="1"/>
  <c r="P23" i="8"/>
  <c r="W23" i="8" s="1"/>
  <c r="Y23" i="8" s="1"/>
  <c r="F24" i="8" s="1"/>
  <c r="N24" i="8" s="1"/>
  <c r="T23" i="7"/>
  <c r="V23" i="7" s="1"/>
  <c r="P23" i="7"/>
  <c r="T24" i="1"/>
  <c r="P24" i="1"/>
  <c r="T24" i="6" l="1"/>
  <c r="P24" i="6"/>
  <c r="T24" i="8"/>
  <c r="P24" i="8"/>
  <c r="W23" i="7"/>
  <c r="Y23" i="7" s="1"/>
  <c r="F24" i="7" s="1"/>
  <c r="N24" i="7" s="1"/>
  <c r="AC24" i="1"/>
  <c r="AC24" i="6" l="1"/>
  <c r="AC24" i="8"/>
  <c r="T24" i="7"/>
  <c r="P24" i="7"/>
  <c r="I24" i="1"/>
  <c r="Z24" i="1"/>
  <c r="AE24" i="1" s="1"/>
  <c r="AF24" i="1" s="1"/>
  <c r="I24" i="6" l="1"/>
  <c r="Z24" i="6"/>
  <c r="AE24" i="6" s="1"/>
  <c r="AF24" i="6" s="1"/>
  <c r="I24" i="8"/>
  <c r="Z24" i="8"/>
  <c r="AE24" i="8" s="1"/>
  <c r="AF24" i="8" s="1"/>
  <c r="AC24" i="7"/>
  <c r="R24" i="1"/>
  <c r="V24" i="1" s="1"/>
  <c r="W24" i="1" s="1"/>
  <c r="Y24" i="1" s="1"/>
  <c r="F25" i="1" s="1"/>
  <c r="N25" i="1" s="1"/>
  <c r="L24" i="1"/>
  <c r="R24" i="6" l="1"/>
  <c r="V24" i="6" s="1"/>
  <c r="W24" i="6" s="1"/>
  <c r="Y24" i="6" s="1"/>
  <c r="F25" i="6" s="1"/>
  <c r="N25" i="6" s="1"/>
  <c r="L24" i="6"/>
  <c r="R24" i="8"/>
  <c r="V24" i="8" s="1"/>
  <c r="W24" i="8" s="1"/>
  <c r="Y24" i="8" s="1"/>
  <c r="F25" i="8" s="1"/>
  <c r="N25" i="8" s="1"/>
  <c r="L24" i="8"/>
  <c r="I24" i="7"/>
  <c r="Z24" i="7"/>
  <c r="AE24" i="7" s="1"/>
  <c r="AF24" i="7" s="1"/>
  <c r="T25" i="1"/>
  <c r="V25" i="1" s="1"/>
  <c r="P25" i="1"/>
  <c r="W25" i="1" s="1"/>
  <c r="Y25" i="1" s="1"/>
  <c r="F26" i="1" s="1"/>
  <c r="N26" i="1" s="1"/>
  <c r="P25" i="6" l="1"/>
  <c r="T25" i="6"/>
  <c r="V25" i="6" s="1"/>
  <c r="T25" i="8"/>
  <c r="V25" i="8" s="1"/>
  <c r="P25" i="8"/>
  <c r="W25" i="8" s="1"/>
  <c r="Y25" i="8" s="1"/>
  <c r="F26" i="8" s="1"/>
  <c r="N26" i="8" s="1"/>
  <c r="R24" i="7"/>
  <c r="V24" i="7" s="1"/>
  <c r="W24" i="7" s="1"/>
  <c r="Y24" i="7" s="1"/>
  <c r="F25" i="7" s="1"/>
  <c r="N25" i="7" s="1"/>
  <c r="L24" i="7"/>
  <c r="T26" i="1"/>
  <c r="P26" i="1"/>
  <c r="W25" i="6" l="1"/>
  <c r="Y25" i="6" s="1"/>
  <c r="F26" i="6" s="1"/>
  <c r="N26" i="6" s="1"/>
  <c r="T26" i="8"/>
  <c r="P26" i="8"/>
  <c r="P25" i="7"/>
  <c r="T25" i="7"/>
  <c r="V25" i="7" s="1"/>
  <c r="AC26" i="1"/>
  <c r="T26" i="6" l="1"/>
  <c r="P26" i="6"/>
  <c r="AC26" i="8"/>
  <c r="W25" i="7"/>
  <c r="Y25" i="7" s="1"/>
  <c r="F26" i="7" s="1"/>
  <c r="N26" i="7" s="1"/>
  <c r="Z26" i="1"/>
  <c r="AE26" i="1" s="1"/>
  <c r="AF26" i="1" s="1"/>
  <c r="I26" i="1"/>
  <c r="AC26" i="6" l="1"/>
  <c r="I26" i="8"/>
  <c r="Z26" i="8"/>
  <c r="AE26" i="8" s="1"/>
  <c r="AF26" i="8" s="1"/>
  <c r="P26" i="7"/>
  <c r="T26" i="7"/>
  <c r="R26" i="1"/>
  <c r="V26" i="1" s="1"/>
  <c r="W26" i="1" s="1"/>
  <c r="Y26" i="1" s="1"/>
  <c r="F27" i="1" s="1"/>
  <c r="N27" i="1" s="1"/>
  <c r="L26" i="1"/>
  <c r="I26" i="6" l="1"/>
  <c r="Z26" i="6"/>
  <c r="AE26" i="6" s="1"/>
  <c r="AF26" i="6" s="1"/>
  <c r="R26" i="8"/>
  <c r="V26" i="8" s="1"/>
  <c r="W26" i="8" s="1"/>
  <c r="Y26" i="8" s="1"/>
  <c r="F27" i="8" s="1"/>
  <c r="N27" i="8" s="1"/>
  <c r="L26" i="8"/>
  <c r="AC26" i="7"/>
  <c r="T27" i="1"/>
  <c r="V27" i="1" s="1"/>
  <c r="P27" i="1"/>
  <c r="W27" i="1" s="1"/>
  <c r="Y27" i="1" s="1"/>
  <c r="F28" i="1" s="1"/>
  <c r="N28" i="1" s="1"/>
  <c r="R26" i="6" l="1"/>
  <c r="V26" i="6" s="1"/>
  <c r="W26" i="6" s="1"/>
  <c r="Y26" i="6" s="1"/>
  <c r="F27" i="6" s="1"/>
  <c r="N27" i="6" s="1"/>
  <c r="L26" i="6"/>
  <c r="P27" i="8"/>
  <c r="T27" i="8"/>
  <c r="V27" i="8" s="1"/>
  <c r="Z26" i="7"/>
  <c r="AE26" i="7" s="1"/>
  <c r="AF26" i="7" s="1"/>
  <c r="I26" i="7"/>
  <c r="T28" i="1"/>
  <c r="P28" i="1"/>
  <c r="P27" i="6" l="1"/>
  <c r="T27" i="6"/>
  <c r="V27" i="6" s="1"/>
  <c r="W27" i="8"/>
  <c r="Y27" i="8" s="1"/>
  <c r="F28" i="8" s="1"/>
  <c r="N28" i="8" s="1"/>
  <c r="R26" i="7"/>
  <c r="V26" i="7" s="1"/>
  <c r="W26" i="7" s="1"/>
  <c r="Y26" i="7" s="1"/>
  <c r="F27" i="7" s="1"/>
  <c r="N27" i="7" s="1"/>
  <c r="L26" i="7"/>
  <c r="AC28" i="1"/>
  <c r="W27" i="6" l="1"/>
  <c r="Y27" i="6" s="1"/>
  <c r="F28" i="6" s="1"/>
  <c r="N28" i="6" s="1"/>
  <c r="P28" i="8"/>
  <c r="T28" i="8"/>
  <c r="P27" i="7"/>
  <c r="T27" i="7"/>
  <c r="V27" i="7" s="1"/>
  <c r="I28" i="1"/>
  <c r="Z28" i="1"/>
  <c r="AE28" i="1" s="1"/>
  <c r="AF28" i="1" s="1"/>
  <c r="P28" i="6" l="1"/>
  <c r="T28" i="6"/>
  <c r="AC28" i="8"/>
  <c r="W27" i="7"/>
  <c r="Y27" i="7" s="1"/>
  <c r="F28" i="7" s="1"/>
  <c r="N28" i="7" s="1"/>
  <c r="R28" i="1"/>
  <c r="V28" i="1" s="1"/>
  <c r="W28" i="1" s="1"/>
  <c r="Y28" i="1" s="1"/>
  <c r="F29" i="1" s="1"/>
  <c r="N29" i="1" s="1"/>
  <c r="L28" i="1"/>
  <c r="AC28" i="6" l="1"/>
  <c r="I28" i="8"/>
  <c r="Z28" i="8"/>
  <c r="AE28" i="8" s="1"/>
  <c r="AF28" i="8" s="1"/>
  <c r="P28" i="7"/>
  <c r="T28" i="7"/>
  <c r="P29" i="1"/>
  <c r="T29" i="1"/>
  <c r="V29" i="1" s="1"/>
  <c r="Z28" i="6" l="1"/>
  <c r="AE28" i="6" s="1"/>
  <c r="AF28" i="6" s="1"/>
  <c r="I28" i="6"/>
  <c r="R28" i="8"/>
  <c r="V28" i="8" s="1"/>
  <c r="W28" i="8" s="1"/>
  <c r="Y28" i="8" s="1"/>
  <c r="F29" i="8" s="1"/>
  <c r="N29" i="8" s="1"/>
  <c r="L28" i="8"/>
  <c r="AC28" i="7"/>
  <c r="W29" i="1"/>
  <c r="Y29" i="1" s="1"/>
  <c r="F30" i="1" s="1"/>
  <c r="N30" i="1" s="1"/>
  <c r="R28" i="6" l="1"/>
  <c r="V28" i="6" s="1"/>
  <c r="W28" i="6" s="1"/>
  <c r="Y28" i="6" s="1"/>
  <c r="F29" i="6" s="1"/>
  <c r="N29" i="6" s="1"/>
  <c r="L28" i="6"/>
  <c r="P29" i="8"/>
  <c r="T29" i="8"/>
  <c r="V29" i="8" s="1"/>
  <c r="Z28" i="7"/>
  <c r="AE28" i="7" s="1"/>
  <c r="AF28" i="7" s="1"/>
  <c r="I28" i="7"/>
  <c r="T30" i="1"/>
  <c r="P30" i="1"/>
  <c r="T29" i="6" l="1"/>
  <c r="V29" i="6" s="1"/>
  <c r="P29" i="6"/>
  <c r="W29" i="8"/>
  <c r="Y29" i="8" s="1"/>
  <c r="F30" i="8" s="1"/>
  <c r="N30" i="8" s="1"/>
  <c r="R28" i="7"/>
  <c r="V28" i="7" s="1"/>
  <c r="W28" i="7" s="1"/>
  <c r="Y28" i="7" s="1"/>
  <c r="F29" i="7" s="1"/>
  <c r="N29" i="7" s="1"/>
  <c r="L28" i="7"/>
  <c r="AC30" i="1"/>
  <c r="W29" i="6" l="1"/>
  <c r="Y29" i="6" s="1"/>
  <c r="F30" i="6" s="1"/>
  <c r="N30" i="6" s="1"/>
  <c r="P30" i="8"/>
  <c r="T30" i="8"/>
  <c r="T29" i="7"/>
  <c r="V29" i="7" s="1"/>
  <c r="P29" i="7"/>
  <c r="W29" i="7" s="1"/>
  <c r="Y29" i="7" s="1"/>
  <c r="F30" i="7" s="1"/>
  <c r="N30" i="7" s="1"/>
  <c r="Z30" i="1"/>
  <c r="AE30" i="1" s="1"/>
  <c r="AF30" i="1" s="1"/>
  <c r="I30" i="1"/>
  <c r="P30" i="6" l="1"/>
  <c r="T30" i="6"/>
  <c r="AC30" i="8"/>
  <c r="P30" i="7"/>
  <c r="T30" i="7"/>
  <c r="R30" i="1"/>
  <c r="V30" i="1" s="1"/>
  <c r="W30" i="1" s="1"/>
  <c r="Y30" i="1" s="1"/>
  <c r="F31" i="1" s="1"/>
  <c r="N31" i="1" s="1"/>
  <c r="L30" i="1"/>
  <c r="AC30" i="6" l="1"/>
  <c r="Z30" i="8"/>
  <c r="AE30" i="8" s="1"/>
  <c r="AF30" i="8" s="1"/>
  <c r="I30" i="8"/>
  <c r="AC30" i="7"/>
  <c r="T31" i="1"/>
  <c r="V31" i="1" s="1"/>
  <c r="P31" i="1"/>
  <c r="W31" i="1" s="1"/>
  <c r="Y31" i="1" s="1"/>
  <c r="F32" i="1" s="1"/>
  <c r="N32" i="1" s="1"/>
  <c r="I30" i="6" l="1"/>
  <c r="Z30" i="6"/>
  <c r="AE30" i="6" s="1"/>
  <c r="AF30" i="6" s="1"/>
  <c r="R30" i="8"/>
  <c r="V30" i="8" s="1"/>
  <c r="W30" i="8" s="1"/>
  <c r="Y30" i="8" s="1"/>
  <c r="F31" i="8" s="1"/>
  <c r="N31" i="8" s="1"/>
  <c r="L30" i="8"/>
  <c r="I30" i="7"/>
  <c r="Z30" i="7"/>
  <c r="AE30" i="7" s="1"/>
  <c r="AF30" i="7" s="1"/>
  <c r="T32" i="1"/>
  <c r="P32" i="1"/>
  <c r="L30" i="6" l="1"/>
  <c r="R30" i="6"/>
  <c r="V30" i="6" s="1"/>
  <c r="W30" i="6" s="1"/>
  <c r="Y30" i="6" s="1"/>
  <c r="F31" i="6" s="1"/>
  <c r="N31" i="6" s="1"/>
  <c r="T31" i="8"/>
  <c r="V31" i="8" s="1"/>
  <c r="P31" i="8"/>
  <c r="W31" i="8" s="1"/>
  <c r="Y31" i="8" s="1"/>
  <c r="F32" i="8" s="1"/>
  <c r="N32" i="8" s="1"/>
  <c r="R30" i="7"/>
  <c r="V30" i="7" s="1"/>
  <c r="W30" i="7" s="1"/>
  <c r="Y30" i="7" s="1"/>
  <c r="F31" i="7" s="1"/>
  <c r="N31" i="7" s="1"/>
  <c r="L30" i="7"/>
  <c r="AC32" i="1"/>
  <c r="T31" i="6" l="1"/>
  <c r="V31" i="6" s="1"/>
  <c r="P31" i="6"/>
  <c r="W31" i="6" s="1"/>
  <c r="Y31" i="6" s="1"/>
  <c r="F32" i="6" s="1"/>
  <c r="N32" i="6" s="1"/>
  <c r="P32" i="8"/>
  <c r="T32" i="8"/>
  <c r="T31" i="7"/>
  <c r="V31" i="7" s="1"/>
  <c r="P31" i="7"/>
  <c r="W31" i="7" s="1"/>
  <c r="Y31" i="7" s="1"/>
  <c r="F32" i="7" s="1"/>
  <c r="N32" i="7" s="1"/>
  <c r="I32" i="1"/>
  <c r="Z32" i="1"/>
  <c r="AE32" i="1" s="1"/>
  <c r="AF32" i="1" s="1"/>
  <c r="T32" i="6" l="1"/>
  <c r="P32" i="6"/>
  <c r="AC32" i="8"/>
  <c r="T32" i="7"/>
  <c r="P32" i="7"/>
  <c r="R32" i="1"/>
  <c r="V32" i="1" s="1"/>
  <c r="W32" i="1" s="1"/>
  <c r="Y32" i="1" s="1"/>
  <c r="F33" i="1" s="1"/>
  <c r="N33" i="1" s="1"/>
  <c r="L32" i="1"/>
  <c r="AC32" i="6" l="1"/>
  <c r="I32" i="8"/>
  <c r="Z32" i="8"/>
  <c r="AE32" i="8" s="1"/>
  <c r="AF32" i="8" s="1"/>
  <c r="AC32" i="7"/>
  <c r="P33" i="1"/>
  <c r="T33" i="1"/>
  <c r="V33" i="1" s="1"/>
  <c r="I32" i="6" l="1"/>
  <c r="Z32" i="6"/>
  <c r="AE32" i="6" s="1"/>
  <c r="AF32" i="6" s="1"/>
  <c r="R32" i="8"/>
  <c r="V32" i="8" s="1"/>
  <c r="W32" i="8" s="1"/>
  <c r="Y32" i="8" s="1"/>
  <c r="F33" i="8" s="1"/>
  <c r="N33" i="8" s="1"/>
  <c r="L32" i="8"/>
  <c r="I32" i="7"/>
  <c r="Z32" i="7"/>
  <c r="AE32" i="7" s="1"/>
  <c r="AF32" i="7" s="1"/>
  <c r="W33" i="1"/>
  <c r="Y33" i="1" s="1"/>
  <c r="F34" i="1" s="1"/>
  <c r="N34" i="1" s="1"/>
  <c r="R32" i="6" l="1"/>
  <c r="V32" i="6" s="1"/>
  <c r="W32" i="6" s="1"/>
  <c r="Y32" i="6" s="1"/>
  <c r="F33" i="6" s="1"/>
  <c r="N33" i="6" s="1"/>
  <c r="L32" i="6"/>
  <c r="T33" i="8"/>
  <c r="V33" i="8" s="1"/>
  <c r="P33" i="8"/>
  <c r="W33" i="8" s="1"/>
  <c r="Y33" i="8" s="1"/>
  <c r="F34" i="8" s="1"/>
  <c r="N34" i="8" s="1"/>
  <c r="R32" i="7"/>
  <c r="V32" i="7" s="1"/>
  <c r="W32" i="7" s="1"/>
  <c r="Y32" i="7" s="1"/>
  <c r="F33" i="7" s="1"/>
  <c r="N33" i="7" s="1"/>
  <c r="L32" i="7"/>
  <c r="P34" i="1"/>
  <c r="T34" i="1"/>
  <c r="P33" i="6" l="1"/>
  <c r="T33" i="6"/>
  <c r="V33" i="6" s="1"/>
  <c r="T34" i="8"/>
  <c r="P34" i="8"/>
  <c r="P33" i="7"/>
  <c r="T33" i="7"/>
  <c r="V33" i="7" s="1"/>
  <c r="AC34" i="1"/>
  <c r="W33" i="6" l="1"/>
  <c r="Y33" i="6" s="1"/>
  <c r="F34" i="6" s="1"/>
  <c r="N34" i="6" s="1"/>
  <c r="AC34" i="8"/>
  <c r="W33" i="7"/>
  <c r="Y33" i="7" s="1"/>
  <c r="F34" i="7" s="1"/>
  <c r="N34" i="7" s="1"/>
  <c r="Z34" i="1"/>
  <c r="AE34" i="1" s="1"/>
  <c r="AF34" i="1" s="1"/>
  <c r="I34" i="1"/>
  <c r="T34" i="6" l="1"/>
  <c r="P34" i="6"/>
  <c r="I34" i="8"/>
  <c r="Z34" i="8"/>
  <c r="AE34" i="8" s="1"/>
  <c r="AF34" i="8" s="1"/>
  <c r="T34" i="7"/>
  <c r="P34" i="7"/>
  <c r="R34" i="1"/>
  <c r="V34" i="1" s="1"/>
  <c r="W34" i="1" s="1"/>
  <c r="Y34" i="1" s="1"/>
  <c r="F35" i="1" s="1"/>
  <c r="N35" i="1" s="1"/>
  <c r="L34" i="1"/>
  <c r="AC34" i="6" l="1"/>
  <c r="R34" i="8"/>
  <c r="V34" i="8" s="1"/>
  <c r="W34" i="8" s="1"/>
  <c r="Y34" i="8" s="1"/>
  <c r="F35" i="8" s="1"/>
  <c r="N35" i="8" s="1"/>
  <c r="L34" i="8"/>
  <c r="AC34" i="7"/>
  <c r="T35" i="1"/>
  <c r="V35" i="1" s="1"/>
  <c r="P35" i="1"/>
  <c r="W35" i="1" s="1"/>
  <c r="Y35" i="1" s="1"/>
  <c r="F36" i="1" s="1"/>
  <c r="N36" i="1" s="1"/>
  <c r="I34" i="6" l="1"/>
  <c r="Z34" i="6"/>
  <c r="AE34" i="6" s="1"/>
  <c r="AF34" i="6" s="1"/>
  <c r="P35" i="8"/>
  <c r="T35" i="8"/>
  <c r="V35" i="8" s="1"/>
  <c r="Z34" i="7"/>
  <c r="AE34" i="7" s="1"/>
  <c r="AF34" i="7" s="1"/>
  <c r="I34" i="7"/>
  <c r="T36" i="1"/>
  <c r="P36" i="1"/>
  <c r="R34" i="6" l="1"/>
  <c r="V34" i="6" s="1"/>
  <c r="W34" i="6" s="1"/>
  <c r="Y34" i="6" s="1"/>
  <c r="F35" i="6" s="1"/>
  <c r="N35" i="6" s="1"/>
  <c r="L34" i="6"/>
  <c r="W35" i="8"/>
  <c r="Y35" i="8" s="1"/>
  <c r="F36" i="8" s="1"/>
  <c r="N36" i="8" s="1"/>
  <c r="R34" i="7"/>
  <c r="V34" i="7" s="1"/>
  <c r="W34" i="7" s="1"/>
  <c r="Y34" i="7" s="1"/>
  <c r="F35" i="7" s="1"/>
  <c r="N35" i="7" s="1"/>
  <c r="L34" i="7"/>
  <c r="AC36" i="1"/>
  <c r="T35" i="6" l="1"/>
  <c r="V35" i="6" s="1"/>
  <c r="P35" i="6"/>
  <c r="P36" i="8"/>
  <c r="T36" i="8"/>
  <c r="P35" i="7"/>
  <c r="T35" i="7"/>
  <c r="V35" i="7" s="1"/>
  <c r="I36" i="1"/>
  <c r="Z36" i="1"/>
  <c r="AE36" i="1" s="1"/>
  <c r="AF36" i="1" s="1"/>
  <c r="W35" i="6" l="1"/>
  <c r="Y35" i="6" s="1"/>
  <c r="F36" i="6" s="1"/>
  <c r="N36" i="6" s="1"/>
  <c r="AC36" i="8"/>
  <c r="W35" i="7"/>
  <c r="Y35" i="7" s="1"/>
  <c r="F36" i="7" s="1"/>
  <c r="N36" i="7" s="1"/>
  <c r="R36" i="1"/>
  <c r="V36" i="1" s="1"/>
  <c r="W36" i="1" s="1"/>
  <c r="Y36" i="1" s="1"/>
  <c r="F37" i="1" s="1"/>
  <c r="N37" i="1" s="1"/>
  <c r="L36" i="1"/>
  <c r="P36" i="6" l="1"/>
  <c r="T36" i="6"/>
  <c r="Z36" i="8"/>
  <c r="AE36" i="8" s="1"/>
  <c r="AF36" i="8" s="1"/>
  <c r="I36" i="8"/>
  <c r="P36" i="7"/>
  <c r="T36" i="7"/>
  <c r="P37" i="1"/>
  <c r="T37" i="1"/>
  <c r="V37" i="1" s="1"/>
  <c r="AC36" i="6" l="1"/>
  <c r="R36" i="8"/>
  <c r="V36" i="8" s="1"/>
  <c r="W36" i="8" s="1"/>
  <c r="Y36" i="8" s="1"/>
  <c r="F37" i="8" s="1"/>
  <c r="N37" i="8" s="1"/>
  <c r="L36" i="8"/>
  <c r="AC36" i="7"/>
  <c r="W37" i="1"/>
  <c r="Y37" i="1" s="1"/>
  <c r="F38" i="1" s="1"/>
  <c r="N38" i="1" s="1"/>
  <c r="Z36" i="6" l="1"/>
  <c r="AE36" i="6" s="1"/>
  <c r="AF36" i="6" s="1"/>
  <c r="I36" i="6"/>
  <c r="P37" i="8"/>
  <c r="T37" i="8"/>
  <c r="V37" i="8" s="1"/>
  <c r="Z36" i="7"/>
  <c r="AE36" i="7" s="1"/>
  <c r="AF36" i="7" s="1"/>
  <c r="I36" i="7"/>
  <c r="P38" i="1"/>
  <c r="T38" i="1"/>
  <c r="R36" i="6" l="1"/>
  <c r="V36" i="6" s="1"/>
  <c r="W36" i="6" s="1"/>
  <c r="Y36" i="6" s="1"/>
  <c r="F37" i="6" s="1"/>
  <c r="N37" i="6" s="1"/>
  <c r="L36" i="6"/>
  <c r="W37" i="8"/>
  <c r="Y37" i="8" s="1"/>
  <c r="F38" i="8" s="1"/>
  <c r="N38" i="8" s="1"/>
  <c r="R36" i="7"/>
  <c r="V36" i="7" s="1"/>
  <c r="W36" i="7" s="1"/>
  <c r="Y36" i="7" s="1"/>
  <c r="F37" i="7" s="1"/>
  <c r="N37" i="7" s="1"/>
  <c r="L36" i="7"/>
  <c r="AC38" i="1"/>
  <c r="T37" i="6" l="1"/>
  <c r="V37" i="6" s="1"/>
  <c r="P37" i="6"/>
  <c r="P38" i="8"/>
  <c r="T38" i="8"/>
  <c r="T37" i="7"/>
  <c r="V37" i="7" s="1"/>
  <c r="P37" i="7"/>
  <c r="W37" i="7" s="1"/>
  <c r="Y37" i="7" s="1"/>
  <c r="F38" i="7" s="1"/>
  <c r="N38" i="7" s="1"/>
  <c r="Z38" i="1"/>
  <c r="AE38" i="1" s="1"/>
  <c r="AF38" i="1" s="1"/>
  <c r="I38" i="1"/>
  <c r="W37" i="6" l="1"/>
  <c r="Y37" i="6" s="1"/>
  <c r="F38" i="6" s="1"/>
  <c r="N38" i="6" s="1"/>
  <c r="AC38" i="8"/>
  <c r="P38" i="7"/>
  <c r="T38" i="7"/>
  <c r="R38" i="1"/>
  <c r="V38" i="1" s="1"/>
  <c r="W38" i="1" s="1"/>
  <c r="Y38" i="1" s="1"/>
  <c r="F39" i="1" s="1"/>
  <c r="N39" i="1" s="1"/>
  <c r="L38" i="1"/>
  <c r="P38" i="6" l="1"/>
  <c r="T38" i="6"/>
  <c r="Z38" i="8"/>
  <c r="AE38" i="8" s="1"/>
  <c r="AF38" i="8" s="1"/>
  <c r="I38" i="8"/>
  <c r="AC38" i="7"/>
  <c r="T39" i="1"/>
  <c r="V39" i="1" s="1"/>
  <c r="P39" i="1"/>
  <c r="W39" i="1" s="1"/>
  <c r="Y39" i="1" s="1"/>
  <c r="F40" i="1" s="1"/>
  <c r="N40" i="1" s="1"/>
  <c r="AC38" i="6" l="1"/>
  <c r="R38" i="8"/>
  <c r="V38" i="8" s="1"/>
  <c r="W38" i="8" s="1"/>
  <c r="Y38" i="8" s="1"/>
  <c r="F39" i="8" s="1"/>
  <c r="N39" i="8" s="1"/>
  <c r="L38" i="8"/>
  <c r="I38" i="7"/>
  <c r="Z38" i="7"/>
  <c r="AE38" i="7" s="1"/>
  <c r="AF38" i="7" s="1"/>
  <c r="T40" i="1"/>
  <c r="P40" i="1"/>
  <c r="I38" i="6" l="1"/>
  <c r="Z38" i="6"/>
  <c r="AE38" i="6" s="1"/>
  <c r="AF38" i="6" s="1"/>
  <c r="T39" i="8"/>
  <c r="V39" i="8" s="1"/>
  <c r="P39" i="8"/>
  <c r="W39" i="8" s="1"/>
  <c r="Y39" i="8" s="1"/>
  <c r="F40" i="8" s="1"/>
  <c r="N40" i="8" s="1"/>
  <c r="R38" i="7"/>
  <c r="V38" i="7" s="1"/>
  <c r="W38" i="7" s="1"/>
  <c r="Y38" i="7" s="1"/>
  <c r="F39" i="7" s="1"/>
  <c r="N39" i="7" s="1"/>
  <c r="L38" i="7"/>
  <c r="AC40" i="1"/>
  <c r="R38" i="6" l="1"/>
  <c r="V38" i="6" s="1"/>
  <c r="W38" i="6" s="1"/>
  <c r="Y38" i="6" s="1"/>
  <c r="F39" i="6" s="1"/>
  <c r="N39" i="6" s="1"/>
  <c r="L38" i="6"/>
  <c r="T40" i="8"/>
  <c r="P40" i="8"/>
  <c r="T39" i="7"/>
  <c r="V39" i="7" s="1"/>
  <c r="P39" i="7"/>
  <c r="W39" i="7" s="1"/>
  <c r="Y39" i="7" s="1"/>
  <c r="F40" i="7" s="1"/>
  <c r="N40" i="7" s="1"/>
  <c r="I40" i="1"/>
  <c r="Z40" i="1"/>
  <c r="AE40" i="1" s="1"/>
  <c r="AF40" i="1" s="1"/>
  <c r="T39" i="6" l="1"/>
  <c r="V39" i="6" s="1"/>
  <c r="P39" i="6"/>
  <c r="W39" i="6" s="1"/>
  <c r="Y39" i="6" s="1"/>
  <c r="F40" i="6" s="1"/>
  <c r="N40" i="6" s="1"/>
  <c r="AC40" i="8"/>
  <c r="T40" i="7"/>
  <c r="P40" i="7"/>
  <c r="R40" i="1"/>
  <c r="V40" i="1" s="1"/>
  <c r="W40" i="1" s="1"/>
  <c r="Y40" i="1" s="1"/>
  <c r="F41" i="1" s="1"/>
  <c r="N41" i="1" s="1"/>
  <c r="L40" i="1"/>
  <c r="T40" i="6" l="1"/>
  <c r="P40" i="6"/>
  <c r="I40" i="8"/>
  <c r="Z40" i="8"/>
  <c r="AE40" i="8" s="1"/>
  <c r="AF40" i="8" s="1"/>
  <c r="AC40" i="7"/>
  <c r="P41" i="1"/>
  <c r="T41" i="1"/>
  <c r="V41" i="1" s="1"/>
  <c r="AC40" i="6" l="1"/>
  <c r="R40" i="8"/>
  <c r="V40" i="8" s="1"/>
  <c r="W40" i="8" s="1"/>
  <c r="Y40" i="8" s="1"/>
  <c r="F41" i="8" s="1"/>
  <c r="N41" i="8" s="1"/>
  <c r="L40" i="8"/>
  <c r="I40" i="7"/>
  <c r="Z40" i="7"/>
  <c r="AE40" i="7" s="1"/>
  <c r="AF40" i="7" s="1"/>
  <c r="W41" i="1"/>
  <c r="Y41" i="1" s="1"/>
  <c r="F42" i="1" s="1"/>
  <c r="N42" i="1" s="1"/>
  <c r="I40" i="6" l="1"/>
  <c r="Z40" i="6"/>
  <c r="AE40" i="6" s="1"/>
  <c r="AF40" i="6" s="1"/>
  <c r="P41" i="8"/>
  <c r="T41" i="8"/>
  <c r="V41" i="8" s="1"/>
  <c r="R40" i="7"/>
  <c r="V40" i="7" s="1"/>
  <c r="W40" i="7" s="1"/>
  <c r="Y40" i="7" s="1"/>
  <c r="F41" i="7" s="1"/>
  <c r="N41" i="7" s="1"/>
  <c r="L40" i="7"/>
  <c r="P42" i="1"/>
  <c r="T42" i="1"/>
  <c r="R40" i="6" l="1"/>
  <c r="V40" i="6" s="1"/>
  <c r="W40" i="6" s="1"/>
  <c r="Y40" i="6" s="1"/>
  <c r="F41" i="6" s="1"/>
  <c r="N41" i="6" s="1"/>
  <c r="L40" i="6"/>
  <c r="W41" i="8"/>
  <c r="Y41" i="8" s="1"/>
  <c r="F42" i="8" s="1"/>
  <c r="N42" i="8" s="1"/>
  <c r="P41" i="7"/>
  <c r="T41" i="7"/>
  <c r="V41" i="7" s="1"/>
  <c r="AC42" i="1"/>
  <c r="P41" i="6" l="1"/>
  <c r="T41" i="6"/>
  <c r="V41" i="6" s="1"/>
  <c r="T42" i="8"/>
  <c r="P42" i="8"/>
  <c r="W41" i="7"/>
  <c r="Y41" i="7" s="1"/>
  <c r="F42" i="7" s="1"/>
  <c r="N42" i="7" s="1"/>
  <c r="Z42" i="1"/>
  <c r="AE42" i="1" s="1"/>
  <c r="AF42" i="1" s="1"/>
  <c r="I42" i="1"/>
  <c r="W41" i="6" l="1"/>
  <c r="Y41" i="6" s="1"/>
  <c r="F42" i="6" s="1"/>
  <c r="N42" i="6" s="1"/>
  <c r="AC42" i="8"/>
  <c r="T42" i="7"/>
  <c r="P42" i="7"/>
  <c r="R42" i="1"/>
  <c r="V42" i="1" s="1"/>
  <c r="W42" i="1" s="1"/>
  <c r="Y42" i="1" s="1"/>
  <c r="F43" i="1" s="1"/>
  <c r="N43" i="1" s="1"/>
  <c r="L42" i="1"/>
  <c r="T42" i="6" l="1"/>
  <c r="P42" i="6"/>
  <c r="I42" i="8"/>
  <c r="Z42" i="8"/>
  <c r="AE42" i="8" s="1"/>
  <c r="AF42" i="8" s="1"/>
  <c r="AC42" i="7"/>
  <c r="T43" i="1"/>
  <c r="V43" i="1" s="1"/>
  <c r="P43" i="1"/>
  <c r="W43" i="1" s="1"/>
  <c r="Y43" i="1" s="1"/>
  <c r="F44" i="1" s="1"/>
  <c r="N44" i="1" s="1"/>
  <c r="AC42" i="6" l="1"/>
  <c r="R42" i="8"/>
  <c r="V42" i="8" s="1"/>
  <c r="W42" i="8" s="1"/>
  <c r="Y42" i="8" s="1"/>
  <c r="F43" i="8" s="1"/>
  <c r="N43" i="8" s="1"/>
  <c r="L42" i="8"/>
  <c r="I42" i="7"/>
  <c r="Z42" i="7"/>
  <c r="AE42" i="7" s="1"/>
  <c r="AF42" i="7" s="1"/>
  <c r="T44" i="1"/>
  <c r="P44" i="1"/>
  <c r="I42" i="6" l="1"/>
  <c r="Z42" i="6"/>
  <c r="AE42" i="6" s="1"/>
  <c r="AF42" i="6" s="1"/>
  <c r="P43" i="8"/>
  <c r="T43" i="8"/>
  <c r="V43" i="8" s="1"/>
  <c r="R42" i="7"/>
  <c r="V42" i="7" s="1"/>
  <c r="W42" i="7" s="1"/>
  <c r="Y42" i="7" s="1"/>
  <c r="F43" i="7" s="1"/>
  <c r="N43" i="7" s="1"/>
  <c r="L42" i="7"/>
  <c r="AC44" i="1"/>
  <c r="R42" i="6" l="1"/>
  <c r="V42" i="6" s="1"/>
  <c r="W42" i="6" s="1"/>
  <c r="Y42" i="6" s="1"/>
  <c r="F43" i="6" s="1"/>
  <c r="N43" i="6" s="1"/>
  <c r="L42" i="6"/>
  <c r="W43" i="8"/>
  <c r="Y43" i="8" s="1"/>
  <c r="F44" i="8" s="1"/>
  <c r="N44" i="8" s="1"/>
  <c r="P43" i="7"/>
  <c r="T43" i="7"/>
  <c r="V43" i="7" s="1"/>
  <c r="I44" i="1"/>
  <c r="Z44" i="1"/>
  <c r="AE44" i="1" s="1"/>
  <c r="AF44" i="1" s="1"/>
  <c r="P43" i="6" l="1"/>
  <c r="T43" i="6"/>
  <c r="V43" i="6" s="1"/>
  <c r="P44" i="8"/>
  <c r="T44" i="8"/>
  <c r="W43" i="7"/>
  <c r="Y43" i="7" s="1"/>
  <c r="F44" i="7" s="1"/>
  <c r="N44" i="7" s="1"/>
  <c r="R44" i="1"/>
  <c r="V44" i="1" s="1"/>
  <c r="W44" i="1" s="1"/>
  <c r="Y44" i="1" s="1"/>
  <c r="F45" i="1" s="1"/>
  <c r="N45" i="1" s="1"/>
  <c r="L44" i="1"/>
  <c r="W43" i="6" l="1"/>
  <c r="Y43" i="6" s="1"/>
  <c r="F44" i="6" s="1"/>
  <c r="N44" i="6" s="1"/>
  <c r="AC44" i="8"/>
  <c r="P44" i="7"/>
  <c r="T44" i="7"/>
  <c r="P45" i="1"/>
  <c r="T45" i="1"/>
  <c r="V45" i="1" s="1"/>
  <c r="P44" i="6" l="1"/>
  <c r="T44" i="6"/>
  <c r="Z44" i="8"/>
  <c r="AE44" i="8" s="1"/>
  <c r="AF44" i="8" s="1"/>
  <c r="I44" i="8"/>
  <c r="AC44" i="7"/>
  <c r="W45" i="1"/>
  <c r="Y45" i="1" s="1"/>
  <c r="F46" i="1" s="1"/>
  <c r="N46" i="1" s="1"/>
  <c r="AC44" i="6" l="1"/>
  <c r="R44" i="8"/>
  <c r="V44" i="8" s="1"/>
  <c r="W44" i="8" s="1"/>
  <c r="Y44" i="8" s="1"/>
  <c r="F45" i="8" s="1"/>
  <c r="N45" i="8" s="1"/>
  <c r="L44" i="8"/>
  <c r="Z44" i="7"/>
  <c r="AE44" i="7" s="1"/>
  <c r="AF44" i="7" s="1"/>
  <c r="I44" i="7"/>
  <c r="P46" i="1"/>
  <c r="T46" i="1"/>
  <c r="Z44" i="6" l="1"/>
  <c r="AE44" i="6" s="1"/>
  <c r="AF44" i="6" s="1"/>
  <c r="I44" i="6"/>
  <c r="T45" i="8"/>
  <c r="V45" i="8" s="1"/>
  <c r="P45" i="8"/>
  <c r="W45" i="8" s="1"/>
  <c r="Y45" i="8" s="1"/>
  <c r="F46" i="8" s="1"/>
  <c r="N46" i="8" s="1"/>
  <c r="R44" i="7"/>
  <c r="V44" i="7" s="1"/>
  <c r="W44" i="7" s="1"/>
  <c r="Y44" i="7" s="1"/>
  <c r="F45" i="7" s="1"/>
  <c r="N45" i="7" s="1"/>
  <c r="L44" i="7"/>
  <c r="AC46" i="1"/>
  <c r="R44" i="6" l="1"/>
  <c r="V44" i="6" s="1"/>
  <c r="W44" i="6" s="1"/>
  <c r="Y44" i="6" s="1"/>
  <c r="F45" i="6" s="1"/>
  <c r="N45" i="6" s="1"/>
  <c r="L44" i="6"/>
  <c r="P46" i="8"/>
  <c r="T46" i="8"/>
  <c r="T45" i="7"/>
  <c r="V45" i="7" s="1"/>
  <c r="P45" i="7"/>
  <c r="W45" i="7" s="1"/>
  <c r="Y45" i="7" s="1"/>
  <c r="F46" i="7" s="1"/>
  <c r="N46" i="7" s="1"/>
  <c r="Z46" i="1"/>
  <c r="AE46" i="1" s="1"/>
  <c r="AF46" i="1" s="1"/>
  <c r="I46" i="1"/>
  <c r="T45" i="6" l="1"/>
  <c r="V45" i="6" s="1"/>
  <c r="P45" i="6"/>
  <c r="W45" i="6" s="1"/>
  <c r="Y45" i="6" s="1"/>
  <c r="F46" i="6" s="1"/>
  <c r="N46" i="6" s="1"/>
  <c r="AC46" i="8"/>
  <c r="P46" i="7"/>
  <c r="T46" i="7"/>
  <c r="R46" i="1"/>
  <c r="V46" i="1" s="1"/>
  <c r="W46" i="1" s="1"/>
  <c r="Y46" i="1" s="1"/>
  <c r="F47" i="1" s="1"/>
  <c r="N47" i="1" s="1"/>
  <c r="L46" i="1"/>
  <c r="T46" i="6" l="1"/>
  <c r="P46" i="6"/>
  <c r="I46" i="8"/>
  <c r="Z46" i="8"/>
  <c r="AE46" i="8" s="1"/>
  <c r="AF46" i="8" s="1"/>
  <c r="AC46" i="7"/>
  <c r="T47" i="1"/>
  <c r="V47" i="1" s="1"/>
  <c r="P47" i="1"/>
  <c r="W47" i="1" s="1"/>
  <c r="Y47" i="1" s="1"/>
  <c r="F48" i="1" s="1"/>
  <c r="N48" i="1" s="1"/>
  <c r="AC46" i="6" l="1"/>
  <c r="R46" i="8"/>
  <c r="V46" i="8" s="1"/>
  <c r="W46" i="8" s="1"/>
  <c r="Y46" i="8" s="1"/>
  <c r="F47" i="8" s="1"/>
  <c r="N47" i="8" s="1"/>
  <c r="L46" i="8"/>
  <c r="I46" i="7"/>
  <c r="Z46" i="7"/>
  <c r="AE46" i="7" s="1"/>
  <c r="AF46" i="7" s="1"/>
  <c r="T48" i="1"/>
  <c r="P48" i="1"/>
  <c r="I46" i="6" l="1"/>
  <c r="Z46" i="6"/>
  <c r="AE46" i="6" s="1"/>
  <c r="AF46" i="6" s="1"/>
  <c r="T47" i="8"/>
  <c r="V47" i="8" s="1"/>
  <c r="P47" i="8"/>
  <c r="W47" i="8" s="1"/>
  <c r="Y47" i="8" s="1"/>
  <c r="F48" i="8" s="1"/>
  <c r="N48" i="8" s="1"/>
  <c r="R46" i="7"/>
  <c r="V46" i="7" s="1"/>
  <c r="W46" i="7" s="1"/>
  <c r="Y46" i="7" s="1"/>
  <c r="F47" i="7" s="1"/>
  <c r="N47" i="7" s="1"/>
  <c r="L46" i="7"/>
  <c r="AC48" i="1"/>
  <c r="R46" i="6" l="1"/>
  <c r="V46" i="6" s="1"/>
  <c r="W46" i="6" s="1"/>
  <c r="Y46" i="6" s="1"/>
  <c r="F47" i="6" s="1"/>
  <c r="N47" i="6" s="1"/>
  <c r="L46" i="6"/>
  <c r="T48" i="8"/>
  <c r="P48" i="8"/>
  <c r="T47" i="7"/>
  <c r="V47" i="7" s="1"/>
  <c r="P47" i="7"/>
  <c r="W47" i="7" s="1"/>
  <c r="Y47" i="7" s="1"/>
  <c r="F48" i="7" s="1"/>
  <c r="N48" i="7" s="1"/>
  <c r="I48" i="1"/>
  <c r="Z48" i="1"/>
  <c r="AE48" i="1" s="1"/>
  <c r="AF48" i="1" s="1"/>
  <c r="T47" i="6" l="1"/>
  <c r="V47" i="6" s="1"/>
  <c r="P47" i="6"/>
  <c r="W47" i="6" s="1"/>
  <c r="Y47" i="6" s="1"/>
  <c r="F48" i="6" s="1"/>
  <c r="N48" i="6" s="1"/>
  <c r="AC48" i="8"/>
  <c r="T48" i="7"/>
  <c r="P48" i="7"/>
  <c r="R48" i="1"/>
  <c r="V48" i="1" s="1"/>
  <c r="W48" i="1" s="1"/>
  <c r="Y48" i="1" s="1"/>
  <c r="F49" i="1" s="1"/>
  <c r="N49" i="1" s="1"/>
  <c r="L48" i="1"/>
  <c r="T48" i="6" l="1"/>
  <c r="P48" i="6"/>
  <c r="I48" i="8"/>
  <c r="Z48" i="8"/>
  <c r="AE48" i="8" s="1"/>
  <c r="AF48" i="8" s="1"/>
  <c r="AC48" i="7"/>
  <c r="P49" i="1"/>
  <c r="T49" i="1"/>
  <c r="V49" i="1" s="1"/>
  <c r="AC48" i="6" l="1"/>
  <c r="R48" i="8"/>
  <c r="V48" i="8" s="1"/>
  <c r="W48" i="8" s="1"/>
  <c r="Y48" i="8" s="1"/>
  <c r="F49" i="8" s="1"/>
  <c r="N49" i="8" s="1"/>
  <c r="L48" i="8"/>
  <c r="I48" i="7"/>
  <c r="Z48" i="7"/>
  <c r="AE48" i="7" s="1"/>
  <c r="AF48" i="7" s="1"/>
  <c r="W49" i="1"/>
  <c r="Y49" i="1" s="1"/>
  <c r="F50" i="1" s="1"/>
  <c r="N50" i="1" s="1"/>
  <c r="I48" i="6" l="1"/>
  <c r="Z48" i="6"/>
  <c r="AE48" i="6" s="1"/>
  <c r="AF48" i="6" s="1"/>
  <c r="P49" i="8"/>
  <c r="T49" i="8"/>
  <c r="V49" i="8" s="1"/>
  <c r="R48" i="7"/>
  <c r="V48" i="7" s="1"/>
  <c r="W48" i="7" s="1"/>
  <c r="Y48" i="7" s="1"/>
  <c r="F49" i="7" s="1"/>
  <c r="N49" i="7" s="1"/>
  <c r="L48" i="7"/>
  <c r="P50" i="1"/>
  <c r="T50" i="1"/>
  <c r="R48" i="6" l="1"/>
  <c r="V48" i="6" s="1"/>
  <c r="W48" i="6" s="1"/>
  <c r="Y48" i="6" s="1"/>
  <c r="F49" i="6" s="1"/>
  <c r="N49" i="6" s="1"/>
  <c r="L48" i="6"/>
  <c r="W49" i="8"/>
  <c r="Y49" i="8" s="1"/>
  <c r="F50" i="8" s="1"/>
  <c r="N50" i="8" s="1"/>
  <c r="P49" i="7"/>
  <c r="T49" i="7"/>
  <c r="V49" i="7" s="1"/>
  <c r="AC50" i="1"/>
  <c r="P49" i="6" l="1"/>
  <c r="T49" i="6"/>
  <c r="V49" i="6" s="1"/>
  <c r="T50" i="8"/>
  <c r="P50" i="8"/>
  <c r="W49" i="7"/>
  <c r="Y49" i="7" s="1"/>
  <c r="F50" i="7" s="1"/>
  <c r="N50" i="7" s="1"/>
  <c r="Z50" i="1"/>
  <c r="AE50" i="1" s="1"/>
  <c r="AF50" i="1" s="1"/>
  <c r="I50" i="1"/>
  <c r="W49" i="6" l="1"/>
  <c r="Y49" i="6" s="1"/>
  <c r="F50" i="6" s="1"/>
  <c r="N50" i="6" s="1"/>
  <c r="AC50" i="8"/>
  <c r="T50" i="7"/>
  <c r="P50" i="7"/>
  <c r="R50" i="1"/>
  <c r="V50" i="1" s="1"/>
  <c r="W50" i="1" s="1"/>
  <c r="Y50" i="1" s="1"/>
  <c r="F51" i="1" s="1"/>
  <c r="N51" i="1" s="1"/>
  <c r="L50" i="1"/>
  <c r="T50" i="6" l="1"/>
  <c r="P50" i="6"/>
  <c r="I50" i="8"/>
  <c r="Z50" i="8"/>
  <c r="AE50" i="8" s="1"/>
  <c r="AF50" i="8" s="1"/>
  <c r="AC50" i="7"/>
  <c r="T51" i="1"/>
  <c r="V51" i="1" s="1"/>
  <c r="P51" i="1"/>
  <c r="W51" i="1" s="1"/>
  <c r="Y51" i="1" s="1"/>
  <c r="F52" i="1" s="1"/>
  <c r="N52" i="1" s="1"/>
  <c r="AC50" i="6" l="1"/>
  <c r="R50" i="8"/>
  <c r="V50" i="8" s="1"/>
  <c r="W50" i="8" s="1"/>
  <c r="Y50" i="8" s="1"/>
  <c r="F51" i="8" s="1"/>
  <c r="N51" i="8" s="1"/>
  <c r="L50" i="8"/>
  <c r="I50" i="7"/>
  <c r="Z50" i="7"/>
  <c r="AE50" i="7" s="1"/>
  <c r="AF50" i="7" s="1"/>
  <c r="T52" i="1"/>
  <c r="P52" i="1"/>
  <c r="Z50" i="6" l="1"/>
  <c r="AE50" i="6" s="1"/>
  <c r="AF50" i="6" s="1"/>
  <c r="I50" i="6"/>
  <c r="P51" i="8"/>
  <c r="T51" i="8"/>
  <c r="V51" i="8" s="1"/>
  <c r="R50" i="7"/>
  <c r="V50" i="7" s="1"/>
  <c r="W50" i="7" s="1"/>
  <c r="Y50" i="7" s="1"/>
  <c r="F51" i="7" s="1"/>
  <c r="N51" i="7" s="1"/>
  <c r="L50" i="7"/>
  <c r="AC52" i="1"/>
  <c r="R50" i="6" l="1"/>
  <c r="V50" i="6" s="1"/>
  <c r="W50" i="6" s="1"/>
  <c r="Y50" i="6" s="1"/>
  <c r="F51" i="6" s="1"/>
  <c r="N51" i="6" s="1"/>
  <c r="L50" i="6"/>
  <c r="W51" i="8"/>
  <c r="Y51" i="8" s="1"/>
  <c r="F52" i="8" s="1"/>
  <c r="N52" i="8" s="1"/>
  <c r="P51" i="7"/>
  <c r="T51" i="7"/>
  <c r="V51" i="7" s="1"/>
  <c r="I52" i="1"/>
  <c r="Z52" i="1"/>
  <c r="AE52" i="1" s="1"/>
  <c r="AF52" i="1" s="1"/>
  <c r="P51" i="6" l="1"/>
  <c r="T51" i="6"/>
  <c r="V51" i="6" s="1"/>
  <c r="P52" i="8"/>
  <c r="T52" i="8"/>
  <c r="W51" i="7"/>
  <c r="Y51" i="7" s="1"/>
  <c r="F52" i="7" s="1"/>
  <c r="N52" i="7" s="1"/>
  <c r="R52" i="1"/>
  <c r="V52" i="1" s="1"/>
  <c r="W52" i="1" s="1"/>
  <c r="Y52" i="1" s="1"/>
  <c r="F53" i="1" s="1"/>
  <c r="N53" i="1" s="1"/>
  <c r="L52" i="1"/>
  <c r="W51" i="6" l="1"/>
  <c r="Y51" i="6" s="1"/>
  <c r="F52" i="6" s="1"/>
  <c r="N52" i="6" s="1"/>
  <c r="AC52" i="8"/>
  <c r="P52" i="7"/>
  <c r="T52" i="7"/>
  <c r="P53" i="1"/>
  <c r="T53" i="1"/>
  <c r="V53" i="1" s="1"/>
  <c r="P52" i="6" l="1"/>
  <c r="T52" i="6"/>
  <c r="Z52" i="8"/>
  <c r="AE52" i="8" s="1"/>
  <c r="AF52" i="8" s="1"/>
  <c r="I52" i="8"/>
  <c r="AC52" i="7"/>
  <c r="W53" i="1"/>
  <c r="Y53" i="1" s="1"/>
  <c r="F54" i="1" s="1"/>
  <c r="N54" i="1" s="1"/>
  <c r="AC52" i="6" l="1"/>
  <c r="R52" i="8"/>
  <c r="V52" i="8" s="1"/>
  <c r="W52" i="8" s="1"/>
  <c r="Y52" i="8" s="1"/>
  <c r="F53" i="8" s="1"/>
  <c r="N53" i="8" s="1"/>
  <c r="L52" i="8"/>
  <c r="Z52" i="7"/>
  <c r="AE52" i="7" s="1"/>
  <c r="AF52" i="7" s="1"/>
  <c r="I52" i="7"/>
  <c r="P54" i="1"/>
  <c r="T54" i="1"/>
  <c r="Z52" i="6" l="1"/>
  <c r="AE52" i="6" s="1"/>
  <c r="AF52" i="6" s="1"/>
  <c r="I52" i="6"/>
  <c r="T53" i="8"/>
  <c r="V53" i="8" s="1"/>
  <c r="P53" i="8"/>
  <c r="W53" i="8" s="1"/>
  <c r="Y53" i="8" s="1"/>
  <c r="F54" i="8" s="1"/>
  <c r="N54" i="8" s="1"/>
  <c r="R52" i="7"/>
  <c r="V52" i="7" s="1"/>
  <c r="W52" i="7" s="1"/>
  <c r="Y52" i="7" s="1"/>
  <c r="F53" i="7" s="1"/>
  <c r="N53" i="7" s="1"/>
  <c r="L52" i="7"/>
  <c r="AC54" i="1"/>
  <c r="R52" i="6" l="1"/>
  <c r="V52" i="6" s="1"/>
  <c r="W52" i="6" s="1"/>
  <c r="Y52" i="6" s="1"/>
  <c r="F53" i="6" s="1"/>
  <c r="N53" i="6" s="1"/>
  <c r="L52" i="6"/>
  <c r="P54" i="8"/>
  <c r="T54" i="8"/>
  <c r="T53" i="7"/>
  <c r="V53" i="7" s="1"/>
  <c r="P53" i="7"/>
  <c r="W53" i="7" s="1"/>
  <c r="Y53" i="7" s="1"/>
  <c r="F54" i="7" s="1"/>
  <c r="N54" i="7" s="1"/>
  <c r="Z54" i="1"/>
  <c r="AE54" i="1" s="1"/>
  <c r="AF54" i="1" s="1"/>
  <c r="I54" i="1"/>
  <c r="T53" i="6" l="1"/>
  <c r="V53" i="6" s="1"/>
  <c r="P53" i="6"/>
  <c r="W53" i="6" s="1"/>
  <c r="Y53" i="6" s="1"/>
  <c r="F54" i="6" s="1"/>
  <c r="N54" i="6" s="1"/>
  <c r="AC54" i="8"/>
  <c r="P54" i="7"/>
  <c r="T54" i="7"/>
  <c r="R54" i="1"/>
  <c r="V54" i="1" s="1"/>
  <c r="W54" i="1" s="1"/>
  <c r="Y54" i="1" s="1"/>
  <c r="F55" i="1" s="1"/>
  <c r="N55" i="1" s="1"/>
  <c r="L54" i="1"/>
  <c r="P54" i="6" l="1"/>
  <c r="T54" i="6"/>
  <c r="I54" i="8"/>
  <c r="Z54" i="8"/>
  <c r="AE54" i="8" s="1"/>
  <c r="AF54" i="8" s="1"/>
  <c r="AC54" i="7"/>
  <c r="T55" i="1"/>
  <c r="V55" i="1" s="1"/>
  <c r="P55" i="1"/>
  <c r="W55" i="1" s="1"/>
  <c r="Y55" i="1" s="1"/>
  <c r="F56" i="1" s="1"/>
  <c r="N56" i="1" s="1"/>
  <c r="AC54" i="6" l="1"/>
  <c r="R54" i="8"/>
  <c r="V54" i="8" s="1"/>
  <c r="W54" i="8" s="1"/>
  <c r="Y54" i="8" s="1"/>
  <c r="F55" i="8" s="1"/>
  <c r="N55" i="8" s="1"/>
  <c r="L54" i="8"/>
  <c r="I54" i="7"/>
  <c r="Z54" i="7"/>
  <c r="AE54" i="7" s="1"/>
  <c r="AF54" i="7" s="1"/>
  <c r="T56" i="1"/>
  <c r="P56" i="1"/>
  <c r="I54" i="6" l="1"/>
  <c r="Z54" i="6"/>
  <c r="AE54" i="6" s="1"/>
  <c r="AF54" i="6" s="1"/>
  <c r="T55" i="8"/>
  <c r="V55" i="8" s="1"/>
  <c r="P55" i="8"/>
  <c r="W55" i="8" s="1"/>
  <c r="Y55" i="8" s="1"/>
  <c r="F56" i="8" s="1"/>
  <c r="N56" i="8" s="1"/>
  <c r="R54" i="7"/>
  <c r="V54" i="7" s="1"/>
  <c r="W54" i="7" s="1"/>
  <c r="Y54" i="7" s="1"/>
  <c r="F55" i="7" s="1"/>
  <c r="N55" i="7" s="1"/>
  <c r="L54" i="7"/>
  <c r="AC56" i="1"/>
  <c r="R54" i="6" l="1"/>
  <c r="V54" i="6" s="1"/>
  <c r="W54" i="6" s="1"/>
  <c r="Y54" i="6" s="1"/>
  <c r="F55" i="6" s="1"/>
  <c r="N55" i="6" s="1"/>
  <c r="L54" i="6"/>
  <c r="T56" i="8"/>
  <c r="P56" i="8"/>
  <c r="T55" i="7"/>
  <c r="V55" i="7" s="1"/>
  <c r="P55" i="7"/>
  <c r="W55" i="7" s="1"/>
  <c r="Y55" i="7" s="1"/>
  <c r="F56" i="7" s="1"/>
  <c r="N56" i="7" s="1"/>
  <c r="I56" i="1"/>
  <c r="Z56" i="1"/>
  <c r="AE56" i="1" s="1"/>
  <c r="AF56" i="1" s="1"/>
  <c r="T55" i="6" l="1"/>
  <c r="V55" i="6" s="1"/>
  <c r="P55" i="6"/>
  <c r="W55" i="6" s="1"/>
  <c r="Y55" i="6" s="1"/>
  <c r="F56" i="6" s="1"/>
  <c r="N56" i="6" s="1"/>
  <c r="AC56" i="8"/>
  <c r="T56" i="7"/>
  <c r="P56" i="7"/>
  <c r="R56" i="1"/>
  <c r="V56" i="1" s="1"/>
  <c r="W56" i="1" s="1"/>
  <c r="Y56" i="1" s="1"/>
  <c r="F57" i="1" s="1"/>
  <c r="N57" i="1" s="1"/>
  <c r="L56" i="1"/>
  <c r="T56" i="6" l="1"/>
  <c r="P56" i="6"/>
  <c r="I56" i="8"/>
  <c r="Z56" i="8"/>
  <c r="AE56" i="8" s="1"/>
  <c r="AF56" i="8" s="1"/>
  <c r="AC56" i="7"/>
  <c r="P57" i="1"/>
  <c r="T57" i="1"/>
  <c r="V57" i="1" s="1"/>
  <c r="AC56" i="6" l="1"/>
  <c r="R56" i="8"/>
  <c r="V56" i="8" s="1"/>
  <c r="W56" i="8" s="1"/>
  <c r="Y56" i="8" s="1"/>
  <c r="F57" i="8" s="1"/>
  <c r="N57" i="8" s="1"/>
  <c r="L56" i="8"/>
  <c r="I56" i="7"/>
  <c r="Z56" i="7"/>
  <c r="AE56" i="7" s="1"/>
  <c r="AF56" i="7" s="1"/>
  <c r="W57" i="1"/>
  <c r="Y57" i="1" s="1"/>
  <c r="F58" i="1" s="1"/>
  <c r="N58" i="1" s="1"/>
  <c r="I56" i="6" l="1"/>
  <c r="Z56" i="6"/>
  <c r="AE56" i="6" s="1"/>
  <c r="AF56" i="6" s="1"/>
  <c r="P57" i="8"/>
  <c r="T57" i="8"/>
  <c r="V57" i="8" s="1"/>
  <c r="R56" i="7"/>
  <c r="V56" i="7" s="1"/>
  <c r="W56" i="7" s="1"/>
  <c r="Y56" i="7" s="1"/>
  <c r="F57" i="7" s="1"/>
  <c r="N57" i="7" s="1"/>
  <c r="L56" i="7"/>
  <c r="P58" i="1"/>
  <c r="T58" i="1"/>
  <c r="R56" i="6" l="1"/>
  <c r="V56" i="6" s="1"/>
  <c r="W56" i="6" s="1"/>
  <c r="Y56" i="6" s="1"/>
  <c r="F57" i="6" s="1"/>
  <c r="N57" i="6" s="1"/>
  <c r="L56" i="6"/>
  <c r="W57" i="8"/>
  <c r="Y57" i="8" s="1"/>
  <c r="F58" i="8" s="1"/>
  <c r="N58" i="8" s="1"/>
  <c r="P57" i="7"/>
  <c r="T57" i="7"/>
  <c r="V57" i="7" s="1"/>
  <c r="AC58" i="1"/>
  <c r="P57" i="6" l="1"/>
  <c r="T57" i="6"/>
  <c r="V57" i="6" s="1"/>
  <c r="T58" i="8"/>
  <c r="P58" i="8"/>
  <c r="W57" i="7"/>
  <c r="Y57" i="7" s="1"/>
  <c r="F58" i="7" s="1"/>
  <c r="N58" i="7" s="1"/>
  <c r="Z58" i="1"/>
  <c r="AE58" i="1" s="1"/>
  <c r="AF58" i="1" s="1"/>
  <c r="I58" i="1"/>
  <c r="W57" i="6" l="1"/>
  <c r="Y57" i="6" s="1"/>
  <c r="F58" i="6" s="1"/>
  <c r="N58" i="6" s="1"/>
  <c r="AC58" i="8"/>
  <c r="T58" i="7"/>
  <c r="P58" i="7"/>
  <c r="R58" i="1"/>
  <c r="V58" i="1" s="1"/>
  <c r="W58" i="1" s="1"/>
  <c r="Y58" i="1" s="1"/>
  <c r="F59" i="1" s="1"/>
  <c r="N59" i="1" s="1"/>
  <c r="L58" i="1"/>
  <c r="T58" i="6" l="1"/>
  <c r="P58" i="6"/>
  <c r="Z58" i="8"/>
  <c r="AE58" i="8" s="1"/>
  <c r="AF58" i="8" s="1"/>
  <c r="I58" i="8"/>
  <c r="AC58" i="7"/>
  <c r="T59" i="1"/>
  <c r="V59" i="1" s="1"/>
  <c r="P59" i="1"/>
  <c r="W59" i="1" s="1"/>
  <c r="Y59" i="1" s="1"/>
  <c r="F60" i="1" s="1"/>
  <c r="N60" i="1" s="1"/>
  <c r="AC58" i="6" l="1"/>
  <c r="R58" i="8"/>
  <c r="V58" i="8" s="1"/>
  <c r="W58" i="8" s="1"/>
  <c r="Y58" i="8" s="1"/>
  <c r="F59" i="8" s="1"/>
  <c r="N59" i="8" s="1"/>
  <c r="L58" i="8"/>
  <c r="I58" i="7"/>
  <c r="Z58" i="7"/>
  <c r="AE58" i="7" s="1"/>
  <c r="AF58" i="7" s="1"/>
  <c r="T60" i="1"/>
  <c r="P60" i="1"/>
  <c r="Z58" i="6" l="1"/>
  <c r="AE58" i="6" s="1"/>
  <c r="AF58" i="6" s="1"/>
  <c r="I58" i="6"/>
  <c r="P59" i="8"/>
  <c r="T59" i="8"/>
  <c r="V59" i="8" s="1"/>
  <c r="R58" i="7"/>
  <c r="V58" i="7" s="1"/>
  <c r="W58" i="7" s="1"/>
  <c r="Y58" i="7" s="1"/>
  <c r="F59" i="7" s="1"/>
  <c r="N59" i="7" s="1"/>
  <c r="L58" i="7"/>
  <c r="AC60" i="1"/>
  <c r="R58" i="6" l="1"/>
  <c r="V58" i="6" s="1"/>
  <c r="W58" i="6" s="1"/>
  <c r="Y58" i="6" s="1"/>
  <c r="F59" i="6" s="1"/>
  <c r="N59" i="6" s="1"/>
  <c r="L58" i="6"/>
  <c r="W59" i="8"/>
  <c r="Y59" i="8" s="1"/>
  <c r="F60" i="8" s="1"/>
  <c r="N60" i="8" s="1"/>
  <c r="P59" i="7"/>
  <c r="T59" i="7"/>
  <c r="V59" i="7" s="1"/>
  <c r="I60" i="1"/>
  <c r="Z60" i="1"/>
  <c r="AE60" i="1" s="1"/>
  <c r="AF60" i="1" s="1"/>
  <c r="P59" i="6" l="1"/>
  <c r="T59" i="6"/>
  <c r="V59" i="6" s="1"/>
  <c r="P60" i="8"/>
  <c r="T60" i="8"/>
  <c r="W59" i="7"/>
  <c r="Y59" i="7" s="1"/>
  <c r="F60" i="7" s="1"/>
  <c r="N60" i="7" s="1"/>
  <c r="R60" i="1"/>
  <c r="V60" i="1" s="1"/>
  <c r="W60" i="1" s="1"/>
  <c r="Y60" i="1" s="1"/>
  <c r="F61" i="1" s="1"/>
  <c r="N61" i="1" s="1"/>
  <c r="L60" i="1"/>
  <c r="W59" i="6" l="1"/>
  <c r="Y59" i="6" s="1"/>
  <c r="F60" i="6" s="1"/>
  <c r="N60" i="6" s="1"/>
  <c r="AC60" i="8"/>
  <c r="P60" i="7"/>
  <c r="T60" i="7"/>
  <c r="P61" i="1"/>
  <c r="T61" i="1"/>
  <c r="V61" i="1" s="1"/>
  <c r="P60" i="6" l="1"/>
  <c r="T60" i="6"/>
  <c r="Z60" i="8"/>
  <c r="AE60" i="8" s="1"/>
  <c r="AF60" i="8" s="1"/>
  <c r="I60" i="8"/>
  <c r="AC60" i="7"/>
  <c r="W61" i="1"/>
  <c r="Y61" i="1" s="1"/>
  <c r="F62" i="1" s="1"/>
  <c r="N62" i="1" s="1"/>
  <c r="AC60" i="6" l="1"/>
  <c r="R60" i="8"/>
  <c r="V60" i="8" s="1"/>
  <c r="W60" i="8" s="1"/>
  <c r="Y60" i="8" s="1"/>
  <c r="F61" i="8" s="1"/>
  <c r="N61" i="8" s="1"/>
  <c r="L60" i="8"/>
  <c r="Z60" i="7"/>
  <c r="AE60" i="7" s="1"/>
  <c r="AF60" i="7" s="1"/>
  <c r="I60" i="7"/>
  <c r="P62" i="1"/>
  <c r="T62" i="1"/>
  <c r="Z60" i="6" l="1"/>
  <c r="AE60" i="6" s="1"/>
  <c r="AF60" i="6" s="1"/>
  <c r="I60" i="6"/>
  <c r="T61" i="8"/>
  <c r="V61" i="8" s="1"/>
  <c r="P61" i="8"/>
  <c r="W61" i="8" s="1"/>
  <c r="Y61" i="8" s="1"/>
  <c r="F62" i="8" s="1"/>
  <c r="N62" i="8" s="1"/>
  <c r="R60" i="7"/>
  <c r="V60" i="7" s="1"/>
  <c r="W60" i="7" s="1"/>
  <c r="Y60" i="7" s="1"/>
  <c r="F61" i="7" s="1"/>
  <c r="N61" i="7" s="1"/>
  <c r="L60" i="7"/>
  <c r="AC62" i="1"/>
  <c r="R60" i="6" l="1"/>
  <c r="V60" i="6" s="1"/>
  <c r="W60" i="6" s="1"/>
  <c r="Y60" i="6" s="1"/>
  <c r="F61" i="6" s="1"/>
  <c r="N61" i="6" s="1"/>
  <c r="L60" i="6"/>
  <c r="P62" i="8"/>
  <c r="T62" i="8"/>
  <c r="T61" i="7"/>
  <c r="V61" i="7" s="1"/>
  <c r="P61" i="7"/>
  <c r="W61" i="7" s="1"/>
  <c r="Y61" i="7" s="1"/>
  <c r="F62" i="7" s="1"/>
  <c r="N62" i="7" s="1"/>
  <c r="Z62" i="1"/>
  <c r="AE62" i="1" s="1"/>
  <c r="AF62" i="1" s="1"/>
  <c r="I62" i="1"/>
  <c r="T61" i="6" l="1"/>
  <c r="V61" i="6" s="1"/>
  <c r="P61" i="6"/>
  <c r="W61" i="6" s="1"/>
  <c r="Y61" i="6" s="1"/>
  <c r="F62" i="6" s="1"/>
  <c r="N62" i="6" s="1"/>
  <c r="AC62" i="8"/>
  <c r="P62" i="7"/>
  <c r="T62" i="7"/>
  <c r="R62" i="1"/>
  <c r="V62" i="1" s="1"/>
  <c r="W62" i="1" s="1"/>
  <c r="Y62" i="1" s="1"/>
  <c r="F63" i="1" s="1"/>
  <c r="N63" i="1" s="1"/>
  <c r="L62" i="1"/>
  <c r="P62" i="6" l="1"/>
  <c r="T62" i="6"/>
  <c r="I62" i="8"/>
  <c r="Z62" i="8"/>
  <c r="AE62" i="8" s="1"/>
  <c r="AF62" i="8" s="1"/>
  <c r="AC62" i="7"/>
  <c r="T63" i="1"/>
  <c r="V63" i="1" s="1"/>
  <c r="P63" i="1"/>
  <c r="W63" i="1" s="1"/>
  <c r="Y63" i="1" s="1"/>
  <c r="F64" i="1" s="1"/>
  <c r="N64" i="1" s="1"/>
  <c r="AC62" i="6" l="1"/>
  <c r="R62" i="8"/>
  <c r="V62" i="8" s="1"/>
  <c r="W62" i="8" s="1"/>
  <c r="Y62" i="8" s="1"/>
  <c r="F63" i="8" s="1"/>
  <c r="N63" i="8" s="1"/>
  <c r="L62" i="8"/>
  <c r="I62" i="7"/>
  <c r="Z62" i="7"/>
  <c r="AE62" i="7" s="1"/>
  <c r="AF62" i="7" s="1"/>
  <c r="T64" i="1"/>
  <c r="P64" i="1"/>
  <c r="I62" i="6" l="1"/>
  <c r="Z62" i="6"/>
  <c r="AE62" i="6" s="1"/>
  <c r="AF62" i="6" s="1"/>
  <c r="T63" i="8"/>
  <c r="V63" i="8" s="1"/>
  <c r="P63" i="8"/>
  <c r="W63" i="8" s="1"/>
  <c r="Y63" i="8" s="1"/>
  <c r="F64" i="8" s="1"/>
  <c r="N64" i="8" s="1"/>
  <c r="R62" i="7"/>
  <c r="V62" i="7" s="1"/>
  <c r="W62" i="7" s="1"/>
  <c r="Y62" i="7" s="1"/>
  <c r="F63" i="7" s="1"/>
  <c r="N63" i="7" s="1"/>
  <c r="L62" i="7"/>
  <c r="AC64" i="1"/>
  <c r="R62" i="6" l="1"/>
  <c r="V62" i="6" s="1"/>
  <c r="W62" i="6" s="1"/>
  <c r="Y62" i="6" s="1"/>
  <c r="F63" i="6" s="1"/>
  <c r="N63" i="6" s="1"/>
  <c r="L62" i="6"/>
  <c r="T64" i="8"/>
  <c r="P64" i="8"/>
  <c r="T63" i="7"/>
  <c r="V63" i="7" s="1"/>
  <c r="P63" i="7"/>
  <c r="W63" i="7" s="1"/>
  <c r="Y63" i="7" s="1"/>
  <c r="F64" i="7" s="1"/>
  <c r="N64" i="7" s="1"/>
  <c r="I64" i="1"/>
  <c r="Z64" i="1"/>
  <c r="AE64" i="1" s="1"/>
  <c r="AF64" i="1" s="1"/>
  <c r="T63" i="6" l="1"/>
  <c r="V63" i="6" s="1"/>
  <c r="P63" i="6"/>
  <c r="W63" i="6" s="1"/>
  <c r="Y63" i="6" s="1"/>
  <c r="F64" i="6" s="1"/>
  <c r="N64" i="6" s="1"/>
  <c r="AC64" i="8"/>
  <c r="T64" i="7"/>
  <c r="P64" i="7"/>
  <c r="R64" i="1"/>
  <c r="V64" i="1" s="1"/>
  <c r="W64" i="1" s="1"/>
  <c r="Y64" i="1" s="1"/>
  <c r="F65" i="1" s="1"/>
  <c r="N65" i="1" s="1"/>
  <c r="L64" i="1"/>
  <c r="T64" i="6" l="1"/>
  <c r="P64" i="6"/>
  <c r="I64" i="8"/>
  <c r="Z64" i="8"/>
  <c r="AE64" i="8" s="1"/>
  <c r="AF64" i="8" s="1"/>
  <c r="AC64" i="7"/>
  <c r="P65" i="1"/>
  <c r="T65" i="1"/>
  <c r="V65" i="1" s="1"/>
  <c r="AC64" i="6" l="1"/>
  <c r="R64" i="8"/>
  <c r="V64" i="8" s="1"/>
  <c r="W64" i="8" s="1"/>
  <c r="Y64" i="8" s="1"/>
  <c r="F65" i="8" s="1"/>
  <c r="N65" i="8" s="1"/>
  <c r="L64" i="8"/>
  <c r="I64" i="7"/>
  <c r="Z64" i="7"/>
  <c r="AE64" i="7" s="1"/>
  <c r="AF64" i="7" s="1"/>
  <c r="W65" i="1"/>
  <c r="Y65" i="1" s="1"/>
  <c r="F66" i="1" s="1"/>
  <c r="N66" i="1" s="1"/>
  <c r="I64" i="6" l="1"/>
  <c r="Z64" i="6"/>
  <c r="AE64" i="6" s="1"/>
  <c r="AF64" i="6" s="1"/>
  <c r="P65" i="8"/>
  <c r="T65" i="8"/>
  <c r="V65" i="8" s="1"/>
  <c r="R64" i="7"/>
  <c r="V64" i="7" s="1"/>
  <c r="W64" i="7" s="1"/>
  <c r="Y64" i="7" s="1"/>
  <c r="F65" i="7" s="1"/>
  <c r="N65" i="7" s="1"/>
  <c r="L64" i="7"/>
  <c r="P66" i="1"/>
  <c r="T66" i="1"/>
  <c r="R64" i="6" l="1"/>
  <c r="V64" i="6" s="1"/>
  <c r="W64" i="6" s="1"/>
  <c r="Y64" i="6" s="1"/>
  <c r="F65" i="6" s="1"/>
  <c r="N65" i="6" s="1"/>
  <c r="L64" i="6"/>
  <c r="W65" i="8"/>
  <c r="Y65" i="8" s="1"/>
  <c r="F66" i="8" s="1"/>
  <c r="N66" i="8" s="1"/>
  <c r="P65" i="7"/>
  <c r="T65" i="7"/>
  <c r="V65" i="7" s="1"/>
  <c r="AC66" i="1"/>
  <c r="P65" i="6" l="1"/>
  <c r="T65" i="6"/>
  <c r="V65" i="6" s="1"/>
  <c r="T66" i="8"/>
  <c r="P66" i="8"/>
  <c r="W65" i="7"/>
  <c r="Y65" i="7" s="1"/>
  <c r="F66" i="7" s="1"/>
  <c r="N66" i="7" s="1"/>
  <c r="Z66" i="1"/>
  <c r="AE66" i="1" s="1"/>
  <c r="AF66" i="1" s="1"/>
  <c r="I66" i="1"/>
  <c r="W65" i="6" l="1"/>
  <c r="Y65" i="6" s="1"/>
  <c r="F66" i="6" s="1"/>
  <c r="N66" i="6" s="1"/>
  <c r="AC66" i="8"/>
  <c r="T66" i="7"/>
  <c r="P66" i="7"/>
  <c r="R66" i="1"/>
  <c r="V66" i="1" s="1"/>
  <c r="W66" i="1" s="1"/>
  <c r="Y66" i="1" s="1"/>
  <c r="F67" i="1" s="1"/>
  <c r="N67" i="1" s="1"/>
  <c r="L66" i="1"/>
  <c r="T66" i="6" l="1"/>
  <c r="P66" i="6"/>
  <c r="I66" i="8"/>
  <c r="Z66" i="8"/>
  <c r="AE66" i="8" s="1"/>
  <c r="AF66" i="8" s="1"/>
  <c r="AC66" i="7"/>
  <c r="T67" i="1"/>
  <c r="V67" i="1" s="1"/>
  <c r="P67" i="1"/>
  <c r="W67" i="1" s="1"/>
  <c r="Y67" i="1" s="1"/>
  <c r="F68" i="1" s="1"/>
  <c r="N68" i="1" s="1"/>
  <c r="AC66" i="6" l="1"/>
  <c r="R66" i="8"/>
  <c r="V66" i="8" s="1"/>
  <c r="W66" i="8" s="1"/>
  <c r="Y66" i="8" s="1"/>
  <c r="F67" i="8" s="1"/>
  <c r="N67" i="8" s="1"/>
  <c r="L66" i="8"/>
  <c r="I66" i="7"/>
  <c r="Z66" i="7"/>
  <c r="AE66" i="7" s="1"/>
  <c r="AF66" i="7" s="1"/>
  <c r="T68" i="1"/>
  <c r="P68" i="1"/>
  <c r="I66" i="6" l="1"/>
  <c r="Z66" i="6"/>
  <c r="AE66" i="6" s="1"/>
  <c r="AF66" i="6" s="1"/>
  <c r="P67" i="8"/>
  <c r="T67" i="8"/>
  <c r="V67" i="8" s="1"/>
  <c r="R66" i="7"/>
  <c r="V66" i="7" s="1"/>
  <c r="W66" i="7" s="1"/>
  <c r="Y66" i="7" s="1"/>
  <c r="F67" i="7" s="1"/>
  <c r="N67" i="7" s="1"/>
  <c r="L66" i="7"/>
  <c r="AC68" i="1"/>
  <c r="R66" i="6" l="1"/>
  <c r="V66" i="6" s="1"/>
  <c r="W66" i="6" s="1"/>
  <c r="Y66" i="6" s="1"/>
  <c r="F67" i="6" s="1"/>
  <c r="N67" i="6" s="1"/>
  <c r="L66" i="6"/>
  <c r="W67" i="8"/>
  <c r="Y67" i="8" s="1"/>
  <c r="F68" i="8" s="1"/>
  <c r="N68" i="8" s="1"/>
  <c r="P67" i="7"/>
  <c r="T67" i="7"/>
  <c r="V67" i="7" s="1"/>
  <c r="I68" i="1"/>
  <c r="Z68" i="1"/>
  <c r="AE68" i="1" s="1"/>
  <c r="AF68" i="1" s="1"/>
  <c r="P67" i="6" l="1"/>
  <c r="T67" i="6"/>
  <c r="V67" i="6" s="1"/>
  <c r="P68" i="8"/>
  <c r="T68" i="8"/>
  <c r="W67" i="7"/>
  <c r="Y67" i="7" s="1"/>
  <c r="F68" i="7" s="1"/>
  <c r="N68" i="7" s="1"/>
  <c r="R68" i="1"/>
  <c r="V68" i="1" s="1"/>
  <c r="W68" i="1" s="1"/>
  <c r="Y68" i="1" s="1"/>
  <c r="F69" i="1" s="1"/>
  <c r="N69" i="1" s="1"/>
  <c r="L68" i="1"/>
  <c r="W67" i="6" l="1"/>
  <c r="Y67" i="6" s="1"/>
  <c r="F68" i="6" s="1"/>
  <c r="N68" i="6" s="1"/>
  <c r="AC68" i="8"/>
  <c r="P68" i="7"/>
  <c r="T68" i="7"/>
  <c r="P69" i="1"/>
  <c r="W69" i="1" s="1"/>
  <c r="Y69" i="1" s="1"/>
  <c r="F70" i="1" s="1"/>
  <c r="N70" i="1" s="1"/>
  <c r="T69" i="1"/>
  <c r="V69" i="1" s="1"/>
  <c r="P68" i="6" l="1"/>
  <c r="T68" i="6"/>
  <c r="Z68" i="8"/>
  <c r="AE68" i="8" s="1"/>
  <c r="AF68" i="8" s="1"/>
  <c r="I68" i="8"/>
  <c r="AC68" i="7"/>
  <c r="P70" i="1"/>
  <c r="T70" i="1"/>
  <c r="AC68" i="6" l="1"/>
  <c r="R68" i="8"/>
  <c r="V68" i="8" s="1"/>
  <c r="W68" i="8" s="1"/>
  <c r="Y68" i="8" s="1"/>
  <c r="F69" i="8" s="1"/>
  <c r="N69" i="8" s="1"/>
  <c r="L68" i="8"/>
  <c r="Z68" i="7"/>
  <c r="AE68" i="7" s="1"/>
  <c r="AF68" i="7" s="1"/>
  <c r="I68" i="7"/>
  <c r="AC70" i="1"/>
  <c r="Z68" i="6" l="1"/>
  <c r="AE68" i="6" s="1"/>
  <c r="AF68" i="6" s="1"/>
  <c r="I68" i="6"/>
  <c r="T69" i="8"/>
  <c r="V69" i="8" s="1"/>
  <c r="P69" i="8"/>
  <c r="W69" i="8" s="1"/>
  <c r="Y69" i="8" s="1"/>
  <c r="F70" i="8" s="1"/>
  <c r="N70" i="8" s="1"/>
  <c r="R68" i="7"/>
  <c r="V68" i="7" s="1"/>
  <c r="W68" i="7" s="1"/>
  <c r="Y68" i="7" s="1"/>
  <c r="F69" i="7" s="1"/>
  <c r="N69" i="7" s="1"/>
  <c r="L68" i="7"/>
  <c r="Z70" i="1"/>
  <c r="AE70" i="1" s="1"/>
  <c r="AF70" i="1" s="1"/>
  <c r="I70" i="1"/>
  <c r="R68" i="6" l="1"/>
  <c r="V68" i="6" s="1"/>
  <c r="W68" i="6" s="1"/>
  <c r="Y68" i="6" s="1"/>
  <c r="F69" i="6" s="1"/>
  <c r="N69" i="6" s="1"/>
  <c r="L68" i="6"/>
  <c r="P70" i="8"/>
  <c r="T70" i="8"/>
  <c r="T69" i="7"/>
  <c r="V69" i="7" s="1"/>
  <c r="P69" i="7"/>
  <c r="W69" i="7" s="1"/>
  <c r="Y69" i="7" s="1"/>
  <c r="F70" i="7" s="1"/>
  <c r="N70" i="7" s="1"/>
  <c r="R70" i="1"/>
  <c r="V70" i="1" s="1"/>
  <c r="W70" i="1" s="1"/>
  <c r="Y70" i="1" s="1"/>
  <c r="F71" i="1" s="1"/>
  <c r="N71" i="1" s="1"/>
  <c r="L70" i="1"/>
  <c r="T69" i="6" l="1"/>
  <c r="V69" i="6" s="1"/>
  <c r="P69" i="6"/>
  <c r="W69" i="6" s="1"/>
  <c r="Y69" i="6" s="1"/>
  <c r="F70" i="6" s="1"/>
  <c r="N70" i="6" s="1"/>
  <c r="AC70" i="8"/>
  <c r="P70" i="7"/>
  <c r="T70" i="7"/>
  <c r="T71" i="1"/>
  <c r="V71" i="1" s="1"/>
  <c r="P71" i="1"/>
  <c r="W71" i="1" s="1"/>
  <c r="Y71" i="1" s="1"/>
  <c r="F72" i="1" s="1"/>
  <c r="N72" i="1" s="1"/>
  <c r="P70" i="6" l="1"/>
  <c r="T70" i="6"/>
  <c r="I70" i="8"/>
  <c r="Z70" i="8"/>
  <c r="AE70" i="8" s="1"/>
  <c r="AF70" i="8" s="1"/>
  <c r="AC70" i="7"/>
  <c r="T72" i="1"/>
  <c r="P72" i="1"/>
  <c r="AC70" i="6" l="1"/>
  <c r="R70" i="8"/>
  <c r="V70" i="8" s="1"/>
  <c r="W70" i="8" s="1"/>
  <c r="Y70" i="8" s="1"/>
  <c r="F71" i="8" s="1"/>
  <c r="N71" i="8" s="1"/>
  <c r="L70" i="8"/>
  <c r="I70" i="7"/>
  <c r="Z70" i="7"/>
  <c r="AE70" i="7" s="1"/>
  <c r="AF70" i="7" s="1"/>
  <c r="AC72" i="1"/>
  <c r="I70" i="6" l="1"/>
  <c r="Z70" i="6"/>
  <c r="AE70" i="6" s="1"/>
  <c r="AF70" i="6" s="1"/>
  <c r="T71" i="8"/>
  <c r="V71" i="8" s="1"/>
  <c r="P71" i="8"/>
  <c r="W71" i="8" s="1"/>
  <c r="Y71" i="8" s="1"/>
  <c r="F72" i="8" s="1"/>
  <c r="N72" i="8" s="1"/>
  <c r="R70" i="7"/>
  <c r="V70" i="7" s="1"/>
  <c r="W70" i="7" s="1"/>
  <c r="Y70" i="7" s="1"/>
  <c r="F71" i="7" s="1"/>
  <c r="N71" i="7" s="1"/>
  <c r="L70" i="7"/>
  <c r="I72" i="1"/>
  <c r="Z72" i="1"/>
  <c r="AE72" i="1" s="1"/>
  <c r="AF72" i="1" s="1"/>
  <c r="R70" i="6" l="1"/>
  <c r="V70" i="6" s="1"/>
  <c r="W70" i="6" s="1"/>
  <c r="Y70" i="6" s="1"/>
  <c r="F71" i="6" s="1"/>
  <c r="N71" i="6" s="1"/>
  <c r="L70" i="6"/>
  <c r="T72" i="8"/>
  <c r="P72" i="8"/>
  <c r="T71" i="7"/>
  <c r="V71" i="7" s="1"/>
  <c r="P71" i="7"/>
  <c r="W71" i="7" s="1"/>
  <c r="Y71" i="7" s="1"/>
  <c r="F72" i="7" s="1"/>
  <c r="N72" i="7" s="1"/>
  <c r="R72" i="1"/>
  <c r="V72" i="1" s="1"/>
  <c r="W72" i="1" s="1"/>
  <c r="Y72" i="1" s="1"/>
  <c r="F73" i="1" s="1"/>
  <c r="N73" i="1" s="1"/>
  <c r="L72" i="1"/>
  <c r="T71" i="6" l="1"/>
  <c r="V71" i="6" s="1"/>
  <c r="P71" i="6"/>
  <c r="W71" i="6" s="1"/>
  <c r="Y71" i="6" s="1"/>
  <c r="F72" i="6" s="1"/>
  <c r="N72" i="6" s="1"/>
  <c r="AC72" i="8"/>
  <c r="T72" i="7"/>
  <c r="P72" i="7"/>
  <c r="P73" i="1"/>
  <c r="T73" i="1"/>
  <c r="V73" i="1" s="1"/>
  <c r="T72" i="6" l="1"/>
  <c r="P72" i="6"/>
  <c r="I72" i="8"/>
  <c r="Z72" i="8"/>
  <c r="AE72" i="8" s="1"/>
  <c r="AF72" i="8" s="1"/>
  <c r="AC72" i="7"/>
  <c r="W73" i="1"/>
  <c r="Y73" i="1" s="1"/>
  <c r="F74" i="1" s="1"/>
  <c r="N74" i="1" s="1"/>
  <c r="AC72" i="6" l="1"/>
  <c r="R72" i="8"/>
  <c r="V72" i="8" s="1"/>
  <c r="W72" i="8" s="1"/>
  <c r="Y72" i="8" s="1"/>
  <c r="F73" i="8" s="1"/>
  <c r="N73" i="8" s="1"/>
  <c r="L72" i="8"/>
  <c r="I72" i="7"/>
  <c r="Z72" i="7"/>
  <c r="AE72" i="7" s="1"/>
  <c r="AF72" i="7" s="1"/>
  <c r="P74" i="1"/>
  <c r="T74" i="1"/>
  <c r="I72" i="6" l="1"/>
  <c r="Z72" i="6"/>
  <c r="AE72" i="6" s="1"/>
  <c r="AF72" i="6" s="1"/>
  <c r="P73" i="8"/>
  <c r="T73" i="8"/>
  <c r="V73" i="8" s="1"/>
  <c r="R72" i="7"/>
  <c r="V72" i="7" s="1"/>
  <c r="W72" i="7" s="1"/>
  <c r="Y72" i="7" s="1"/>
  <c r="F73" i="7" s="1"/>
  <c r="N73" i="7" s="1"/>
  <c r="L72" i="7"/>
  <c r="AC74" i="1"/>
  <c r="R72" i="6" l="1"/>
  <c r="V72" i="6" s="1"/>
  <c r="W72" i="6" s="1"/>
  <c r="Y72" i="6" s="1"/>
  <c r="F73" i="6" s="1"/>
  <c r="N73" i="6" s="1"/>
  <c r="L72" i="6"/>
  <c r="W73" i="8"/>
  <c r="Y73" i="8" s="1"/>
  <c r="F74" i="8" s="1"/>
  <c r="N74" i="8" s="1"/>
  <c r="P73" i="7"/>
  <c r="T73" i="7"/>
  <c r="V73" i="7" s="1"/>
  <c r="Z74" i="1"/>
  <c r="AE74" i="1" s="1"/>
  <c r="AF74" i="1" s="1"/>
  <c r="I74" i="1"/>
  <c r="P73" i="6" l="1"/>
  <c r="T73" i="6"/>
  <c r="V73" i="6" s="1"/>
  <c r="T74" i="8"/>
  <c r="P74" i="8"/>
  <c r="W73" i="7"/>
  <c r="Y73" i="7" s="1"/>
  <c r="F74" i="7" s="1"/>
  <c r="N74" i="7" s="1"/>
  <c r="R74" i="1"/>
  <c r="V74" i="1" s="1"/>
  <c r="W74" i="1" s="1"/>
  <c r="Y74" i="1" s="1"/>
  <c r="F75" i="1" s="1"/>
  <c r="N75" i="1" s="1"/>
  <c r="L74" i="1"/>
  <c r="W73" i="6" l="1"/>
  <c r="Y73" i="6" s="1"/>
  <c r="F74" i="6" s="1"/>
  <c r="N74" i="6" s="1"/>
  <c r="AC74" i="8"/>
  <c r="T74" i="7"/>
  <c r="P74" i="7"/>
  <c r="T75" i="1"/>
  <c r="V75" i="1" s="1"/>
  <c r="P75" i="1"/>
  <c r="W75" i="1" s="1"/>
  <c r="Y75" i="1" s="1"/>
  <c r="F76" i="1" s="1"/>
  <c r="N76" i="1" s="1"/>
  <c r="T74" i="6" l="1"/>
  <c r="P74" i="6"/>
  <c r="I74" i="8"/>
  <c r="Z74" i="8"/>
  <c r="AE74" i="8" s="1"/>
  <c r="AF74" i="8" s="1"/>
  <c r="AC74" i="7"/>
  <c r="T76" i="1"/>
  <c r="P76" i="1"/>
  <c r="AC74" i="6" l="1"/>
  <c r="R74" i="8"/>
  <c r="V74" i="8" s="1"/>
  <c r="W74" i="8" s="1"/>
  <c r="Y74" i="8" s="1"/>
  <c r="F75" i="8" s="1"/>
  <c r="N75" i="8" s="1"/>
  <c r="L74" i="8"/>
  <c r="I74" i="7"/>
  <c r="Z74" i="7"/>
  <c r="AE74" i="7" s="1"/>
  <c r="AF74" i="7" s="1"/>
  <c r="AC76" i="1"/>
  <c r="Z74" i="6" l="1"/>
  <c r="AE74" i="6" s="1"/>
  <c r="AF74" i="6" s="1"/>
  <c r="I74" i="6"/>
  <c r="P75" i="8"/>
  <c r="T75" i="8"/>
  <c r="V75" i="8" s="1"/>
  <c r="R74" i="7"/>
  <c r="V74" i="7" s="1"/>
  <c r="W74" i="7" s="1"/>
  <c r="Y74" i="7" s="1"/>
  <c r="F75" i="7" s="1"/>
  <c r="N75" i="7" s="1"/>
  <c r="L74" i="7"/>
  <c r="I76" i="1"/>
  <c r="Z76" i="1"/>
  <c r="AE76" i="1" s="1"/>
  <c r="AF76" i="1" s="1"/>
  <c r="R74" i="6" l="1"/>
  <c r="V74" i="6" s="1"/>
  <c r="W74" i="6" s="1"/>
  <c r="Y74" i="6" s="1"/>
  <c r="F75" i="6" s="1"/>
  <c r="N75" i="6" s="1"/>
  <c r="L74" i="6"/>
  <c r="W75" i="8"/>
  <c r="Y75" i="8" s="1"/>
  <c r="F76" i="8" s="1"/>
  <c r="N76" i="8" s="1"/>
  <c r="P75" i="7"/>
  <c r="T75" i="7"/>
  <c r="V75" i="7" s="1"/>
  <c r="R76" i="1"/>
  <c r="V76" i="1" s="1"/>
  <c r="W76" i="1" s="1"/>
  <c r="Y76" i="1" s="1"/>
  <c r="F77" i="1" s="1"/>
  <c r="N77" i="1" s="1"/>
  <c r="L76" i="1"/>
  <c r="P75" i="6" l="1"/>
  <c r="T75" i="6"/>
  <c r="V75" i="6" s="1"/>
  <c r="P76" i="8"/>
  <c r="T76" i="8"/>
  <c r="W75" i="7"/>
  <c r="Y75" i="7" s="1"/>
  <c r="F76" i="7" s="1"/>
  <c r="N76" i="7" s="1"/>
  <c r="P77" i="1"/>
  <c r="T77" i="1"/>
  <c r="V77" i="1" s="1"/>
  <c r="W75" i="6" l="1"/>
  <c r="Y75" i="6" s="1"/>
  <c r="F76" i="6" s="1"/>
  <c r="N76" i="6" s="1"/>
  <c r="AC76" i="8"/>
  <c r="P76" i="7"/>
  <c r="T76" i="7"/>
  <c r="W77" i="1"/>
  <c r="Y77" i="1" s="1"/>
  <c r="F78" i="1" s="1"/>
  <c r="N78" i="1" s="1"/>
  <c r="P76" i="6" l="1"/>
  <c r="T76" i="6"/>
  <c r="Z76" i="8"/>
  <c r="AE76" i="8" s="1"/>
  <c r="AF76" i="8" s="1"/>
  <c r="I76" i="8"/>
  <c r="AC76" i="7"/>
  <c r="P78" i="1"/>
  <c r="T78" i="1"/>
  <c r="AC76" i="6" l="1"/>
  <c r="R76" i="8"/>
  <c r="V76" i="8" s="1"/>
  <c r="W76" i="8" s="1"/>
  <c r="Y76" i="8" s="1"/>
  <c r="F77" i="8" s="1"/>
  <c r="N77" i="8" s="1"/>
  <c r="L76" i="8"/>
  <c r="Z76" i="7"/>
  <c r="AE76" i="7" s="1"/>
  <c r="AF76" i="7" s="1"/>
  <c r="I76" i="7"/>
  <c r="AC78" i="1"/>
  <c r="Z76" i="6" l="1"/>
  <c r="AE76" i="6" s="1"/>
  <c r="AF76" i="6" s="1"/>
  <c r="I76" i="6"/>
  <c r="T77" i="8"/>
  <c r="V77" i="8" s="1"/>
  <c r="P77" i="8"/>
  <c r="W77" i="8" s="1"/>
  <c r="Y77" i="8" s="1"/>
  <c r="F78" i="8" s="1"/>
  <c r="N78" i="8" s="1"/>
  <c r="R76" i="7"/>
  <c r="V76" i="7" s="1"/>
  <c r="W76" i="7" s="1"/>
  <c r="Y76" i="7" s="1"/>
  <c r="F77" i="7" s="1"/>
  <c r="N77" i="7" s="1"/>
  <c r="L76" i="7"/>
  <c r="Z78" i="1"/>
  <c r="AE78" i="1" s="1"/>
  <c r="AF78" i="1" s="1"/>
  <c r="I78" i="1"/>
  <c r="L76" i="6" l="1"/>
  <c r="R76" i="6"/>
  <c r="V76" i="6" s="1"/>
  <c r="W76" i="6" s="1"/>
  <c r="Y76" i="6" s="1"/>
  <c r="F77" i="6" s="1"/>
  <c r="N77" i="6" s="1"/>
  <c r="P78" i="8"/>
  <c r="T78" i="8"/>
  <c r="T77" i="7"/>
  <c r="V77" i="7" s="1"/>
  <c r="P77" i="7"/>
  <c r="W77" i="7" s="1"/>
  <c r="Y77" i="7" s="1"/>
  <c r="F78" i="7" s="1"/>
  <c r="N78" i="7" s="1"/>
  <c r="R78" i="1"/>
  <c r="V78" i="1" s="1"/>
  <c r="W78" i="1" s="1"/>
  <c r="Y78" i="1" s="1"/>
  <c r="F79" i="1" s="1"/>
  <c r="N79" i="1" s="1"/>
  <c r="L78" i="1"/>
  <c r="T77" i="6" l="1"/>
  <c r="V77" i="6" s="1"/>
  <c r="P77" i="6"/>
  <c r="AC78" i="8"/>
  <c r="P78" i="7"/>
  <c r="T78" i="7"/>
  <c r="T79" i="1"/>
  <c r="V79" i="1" s="1"/>
  <c r="P79" i="1"/>
  <c r="W79" i="1" s="1"/>
  <c r="Y79" i="1" s="1"/>
  <c r="F80" i="1" s="1"/>
  <c r="N80" i="1" s="1"/>
  <c r="W77" i="6" l="1"/>
  <c r="Y77" i="6" s="1"/>
  <c r="F78" i="6" s="1"/>
  <c r="N78" i="6" s="1"/>
  <c r="I78" i="8"/>
  <c r="Z78" i="8"/>
  <c r="AE78" i="8" s="1"/>
  <c r="AF78" i="8" s="1"/>
  <c r="AC78" i="7"/>
  <c r="T80" i="1"/>
  <c r="P80" i="1"/>
  <c r="P78" i="6" l="1"/>
  <c r="T78" i="6"/>
  <c r="R78" i="8"/>
  <c r="V78" i="8" s="1"/>
  <c r="W78" i="8" s="1"/>
  <c r="Y78" i="8" s="1"/>
  <c r="F79" i="8" s="1"/>
  <c r="N79" i="8" s="1"/>
  <c r="L78" i="8"/>
  <c r="I78" i="7"/>
  <c r="Z78" i="7"/>
  <c r="AE78" i="7" s="1"/>
  <c r="AF78" i="7" s="1"/>
  <c r="AC80" i="1"/>
  <c r="AC78" i="6" l="1"/>
  <c r="T79" i="8"/>
  <c r="V79" i="8" s="1"/>
  <c r="P79" i="8"/>
  <c r="W79" i="8" s="1"/>
  <c r="Y79" i="8" s="1"/>
  <c r="F80" i="8" s="1"/>
  <c r="N80" i="8" s="1"/>
  <c r="R78" i="7"/>
  <c r="V78" i="7" s="1"/>
  <c r="W78" i="7" s="1"/>
  <c r="Y78" i="7" s="1"/>
  <c r="F79" i="7" s="1"/>
  <c r="N79" i="7" s="1"/>
  <c r="L78" i="7"/>
  <c r="I80" i="1"/>
  <c r="Z80" i="1"/>
  <c r="AE80" i="1" s="1"/>
  <c r="AF80" i="1" s="1"/>
  <c r="I78" i="6" l="1"/>
  <c r="Z78" i="6"/>
  <c r="AE78" i="6" s="1"/>
  <c r="AF78" i="6" s="1"/>
  <c r="T80" i="8"/>
  <c r="P80" i="8"/>
  <c r="T79" i="7"/>
  <c r="V79" i="7" s="1"/>
  <c r="P79" i="7"/>
  <c r="W79" i="7" s="1"/>
  <c r="Y79" i="7" s="1"/>
  <c r="F80" i="7" s="1"/>
  <c r="N80" i="7" s="1"/>
  <c r="R80" i="1"/>
  <c r="V80" i="1" s="1"/>
  <c r="W80" i="1" s="1"/>
  <c r="Y80" i="1" s="1"/>
  <c r="L80" i="1"/>
  <c r="R78" i="6" l="1"/>
  <c r="V78" i="6" s="1"/>
  <c r="W78" i="6" s="1"/>
  <c r="Y78" i="6" s="1"/>
  <c r="F79" i="6" s="1"/>
  <c r="N79" i="6" s="1"/>
  <c r="L78" i="6"/>
  <c r="AC80" i="8"/>
  <c r="T80" i="7"/>
  <c r="P80" i="7"/>
  <c r="T79" i="6" l="1"/>
  <c r="V79" i="6" s="1"/>
  <c r="P79" i="6"/>
  <c r="W79" i="6" s="1"/>
  <c r="Y79" i="6" s="1"/>
  <c r="F80" i="6" s="1"/>
  <c r="N80" i="6" s="1"/>
  <c r="I80" i="8"/>
  <c r="Z80" i="8"/>
  <c r="AE80" i="8" s="1"/>
  <c r="AF80" i="8" s="1"/>
  <c r="AC80" i="7"/>
  <c r="T80" i="6" l="1"/>
  <c r="P80" i="6"/>
  <c r="R80" i="8"/>
  <c r="V80" i="8" s="1"/>
  <c r="W80" i="8" s="1"/>
  <c r="Y80" i="8" s="1"/>
  <c r="L80" i="8"/>
  <c r="I80" i="7"/>
  <c r="Z80" i="7"/>
  <c r="AE80" i="7" s="1"/>
  <c r="AF80" i="7" s="1"/>
  <c r="AC80" i="6" l="1"/>
  <c r="R80" i="7"/>
  <c r="V80" i="7" s="1"/>
  <c r="W80" i="7" s="1"/>
  <c r="Y80" i="7" s="1"/>
  <c r="L80" i="7"/>
  <c r="I80" i="6" l="1"/>
  <c r="Z80" i="6"/>
  <c r="AE80" i="6" s="1"/>
  <c r="AF80" i="6" s="1"/>
  <c r="R80" i="6" l="1"/>
  <c r="V80" i="6" s="1"/>
  <c r="W80" i="6" s="1"/>
  <c r="Y80" i="6" s="1"/>
  <c r="L80" i="6"/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D19" i="6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19" i="8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D19" i="7"/>
  <c r="AB19" i="1"/>
  <c r="AC19" i="1"/>
  <c r="AD19" i="1"/>
  <c r="AE19" i="1"/>
  <c r="AF19" i="1"/>
  <c r="AA19" i="1"/>
  <c r="Z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D19" i="1"/>
  <c r="F8" i="8" l="1"/>
  <c r="Q8" i="8" s="1"/>
  <c r="F7" i="8"/>
  <c r="K7" i="8" s="1"/>
  <c r="D8" i="8"/>
  <c r="D7" i="8"/>
  <c r="AN8" i="8"/>
  <c r="AO8" i="8" s="1"/>
  <c r="S8" i="8"/>
  <c r="S7" i="8"/>
  <c r="R7" i="8"/>
  <c r="Q7" i="8"/>
  <c r="N7" i="8"/>
  <c r="AA6" i="8"/>
  <c r="AG5" i="8"/>
  <c r="AF5" i="8"/>
  <c r="F8" i="7"/>
  <c r="F7" i="7"/>
  <c r="Q7" i="7" s="1"/>
  <c r="D8" i="7"/>
  <c r="D7" i="7"/>
  <c r="AO8" i="7"/>
  <c r="AN8" i="7"/>
  <c r="S8" i="7"/>
  <c r="S7" i="7"/>
  <c r="R7" i="7"/>
  <c r="N7" i="7"/>
  <c r="T7" i="7" s="1"/>
  <c r="AA6" i="7"/>
  <c r="AG5" i="7"/>
  <c r="AF5" i="7"/>
  <c r="F8" i="6"/>
  <c r="D8" i="6"/>
  <c r="F7" i="6"/>
  <c r="K7" i="6" s="1"/>
  <c r="D7" i="6"/>
  <c r="AN8" i="6"/>
  <c r="AO8" i="6" s="1"/>
  <c r="S8" i="6"/>
  <c r="Q8" i="6"/>
  <c r="S7" i="6"/>
  <c r="R7" i="6"/>
  <c r="N7" i="6"/>
  <c r="P7" i="6" s="1"/>
  <c r="AA6" i="6"/>
  <c r="AG5" i="6"/>
  <c r="AF5" i="6"/>
  <c r="AN8" i="1"/>
  <c r="AO8" i="1" s="1"/>
  <c r="AM8" i="1"/>
  <c r="J8" i="1" s="1"/>
  <c r="AG5" i="1"/>
  <c r="P7" i="7" l="1"/>
  <c r="P7" i="8"/>
  <c r="T7" i="8"/>
  <c r="T7" i="6"/>
  <c r="AM8" i="6"/>
  <c r="J8" i="6" s="1"/>
  <c r="L8" i="6" s="1"/>
  <c r="L7" i="8"/>
  <c r="Q8" i="7"/>
  <c r="AL8" i="6"/>
  <c r="H8" i="6" s="1"/>
  <c r="L7" i="6"/>
  <c r="L7" i="7"/>
  <c r="V7" i="7"/>
  <c r="W7" i="7" s="1"/>
  <c r="Y7" i="7" s="1"/>
  <c r="E8" i="7" s="1"/>
  <c r="N8" i="7" s="1"/>
  <c r="T8" i="7" s="1"/>
  <c r="AL8" i="1"/>
  <c r="H8" i="1" s="1"/>
  <c r="AL8" i="8"/>
  <c r="H8" i="8" s="1"/>
  <c r="AM8" i="8"/>
  <c r="V7" i="8"/>
  <c r="W7" i="8" s="1"/>
  <c r="Y7" i="8" s="1"/>
  <c r="E8" i="8" s="1"/>
  <c r="N8" i="8" s="1"/>
  <c r="T8" i="8" s="1"/>
  <c r="K7" i="7"/>
  <c r="AM8" i="7"/>
  <c r="AL8" i="7"/>
  <c r="H8" i="7" s="1"/>
  <c r="K8" i="6"/>
  <c r="AJ8" i="6"/>
  <c r="Q7" i="6"/>
  <c r="V7" i="6" s="1"/>
  <c r="W7" i="6" s="1"/>
  <c r="Y7" i="6" s="1"/>
  <c r="AJ8" i="1"/>
  <c r="R7" i="1"/>
  <c r="AF5" i="1"/>
  <c r="AA6" i="1"/>
  <c r="N7" i="1"/>
  <c r="L7" i="1"/>
  <c r="F8" i="1"/>
  <c r="Q8" i="1" s="1"/>
  <c r="F7" i="1"/>
  <c r="L8" i="1"/>
  <c r="S8" i="1"/>
  <c r="S7" i="1"/>
  <c r="R8" i="6" l="1"/>
  <c r="T7" i="1"/>
  <c r="P8" i="7"/>
  <c r="E8" i="6"/>
  <c r="N8" i="6" s="1"/>
  <c r="T8" i="6" s="1"/>
  <c r="P8" i="8"/>
  <c r="AJ8" i="8"/>
  <c r="J8" i="8"/>
  <c r="L8" i="8" s="1"/>
  <c r="K8" i="8"/>
  <c r="R8" i="8"/>
  <c r="J8" i="7"/>
  <c r="L8" i="7" s="1"/>
  <c r="AJ8" i="7"/>
  <c r="R8" i="7"/>
  <c r="V8" i="7" s="1"/>
  <c r="K8" i="7"/>
  <c r="K7" i="1"/>
  <c r="P7" i="1"/>
  <c r="Q7" i="1"/>
  <c r="R8" i="1"/>
  <c r="K8" i="1"/>
  <c r="W8" i="7" l="1"/>
  <c r="Y8" i="7" s="1"/>
  <c r="V8" i="6"/>
  <c r="P8" i="6"/>
  <c r="V8" i="8"/>
  <c r="W8" i="8" s="1"/>
  <c r="Y8" i="8" s="1"/>
  <c r="V7" i="1"/>
  <c r="W7" i="1"/>
  <c r="Y7" i="1" s="1"/>
  <c r="E8" i="1" s="1"/>
  <c r="N8" i="1" s="1"/>
  <c r="T8" i="1" l="1"/>
  <c r="V8" i="1" s="1"/>
  <c r="W8" i="6"/>
  <c r="Y8" i="6" s="1"/>
  <c r="P8" i="1"/>
  <c r="W8" i="1" l="1"/>
  <c r="Y8" i="1" s="1"/>
</calcChain>
</file>

<file path=xl/sharedStrings.xml><?xml version="1.0" encoding="utf-8"?>
<sst xmlns="http://schemas.openxmlformats.org/spreadsheetml/2006/main" count="1574" uniqueCount="116">
  <si>
    <t>1.No dam scenario</t>
  </si>
  <si>
    <t>Initial Conditions</t>
  </si>
  <si>
    <t>Water intake</t>
  </si>
  <si>
    <t>Water redirected</t>
  </si>
  <si>
    <t>Water use</t>
  </si>
  <si>
    <t>Water balance</t>
  </si>
  <si>
    <t>Corn yield</t>
  </si>
  <si>
    <t>Modelling Loss to Lake</t>
  </si>
  <si>
    <t>River flow</t>
  </si>
  <si>
    <t xml:space="preserve">Farm Lake </t>
  </si>
  <si>
    <t>From Agriburg</t>
  </si>
  <si>
    <t>Farmville</t>
  </si>
  <si>
    <t>Agriburg</t>
  </si>
  <si>
    <t>Water demand</t>
  </si>
  <si>
    <t xml:space="preserve">Water needed </t>
  </si>
  <si>
    <t>Start  of Season</t>
  </si>
  <si>
    <t xml:space="preserve">Start of Season </t>
  </si>
  <si>
    <t>Start of Season</t>
  </si>
  <si>
    <t>Gains</t>
  </si>
  <si>
    <t>Losses</t>
  </si>
  <si>
    <t>Net Change</t>
  </si>
  <si>
    <t>End of Season</t>
  </si>
  <si>
    <t>Water Evap Coefficient</t>
  </si>
  <si>
    <t>Average Wind Speed</t>
  </si>
  <si>
    <t>Max water sat</t>
  </si>
  <si>
    <t>Average Humidity</t>
  </si>
  <si>
    <t>Farm River</t>
  </si>
  <si>
    <t>Area at Start of Season</t>
  </si>
  <si>
    <t>To Farm Lake</t>
  </si>
  <si>
    <t>Residential  Use</t>
  </si>
  <si>
    <t>Agricultural Use</t>
  </si>
  <si>
    <t>Human Use</t>
  </si>
  <si>
    <t>Surface Area</t>
  </si>
  <si>
    <t>Average Depth</t>
  </si>
  <si>
    <t xml:space="preserve"> Volume*</t>
  </si>
  <si>
    <t>Farmville River (+ Dam as applicable)</t>
  </si>
  <si>
    <t>Farmville Agriculture</t>
  </si>
  <si>
    <t>Farmville Residential</t>
  </si>
  <si>
    <t>Evaporation**</t>
  </si>
  <si>
    <t>Groundwater transport towards ocean</t>
  </si>
  <si>
    <t>Over whole season (1/4 year)</t>
  </si>
  <si>
    <t>Average Depth***</t>
  </si>
  <si>
    <t>kg*m^2/h</t>
  </si>
  <si>
    <t>m/s</t>
  </si>
  <si>
    <r>
      <t>kg H</t>
    </r>
    <r>
      <rPr>
        <i/>
        <vertAlign val="subscript"/>
        <sz val="7"/>
        <color rgb="FF000000"/>
        <rFont val="Arial"/>
        <family val="2"/>
      </rPr>
      <t>2</t>
    </r>
    <r>
      <rPr>
        <i/>
        <sz val="7"/>
        <color rgb="FF000000"/>
        <rFont val="Arial"/>
        <family val="2"/>
      </rPr>
      <t>O in kg Dry Air</t>
    </r>
  </si>
  <si>
    <t>cu.feet/sec</t>
  </si>
  <si>
    <t>acres</t>
  </si>
  <si>
    <t>bu/acre</t>
  </si>
  <si>
    <t>cu.ft/sec</t>
  </si>
  <si>
    <t>cu/ft/sec</t>
  </si>
  <si>
    <t>ft</t>
  </si>
  <si>
    <t>cu.feet</t>
  </si>
  <si>
    <t>Spring</t>
  </si>
  <si>
    <t>Summer</t>
  </si>
  <si>
    <t>124*</t>
  </si>
  <si>
    <t>data from two rivers in Utah</t>
  </si>
  <si>
    <t>Note: average area of Utah Lake is 95000 acres; this model uses a contrived example for the purpose of demonstration</t>
  </si>
  <si>
    <t>Note. 124 cu.ft/sec is the average use from Utah lake for human usage 90000acre/ft year</t>
  </si>
  <si>
    <t>Assuming 120 days of growing season</t>
  </si>
  <si>
    <r>
      <t xml:space="preserve">*Note: I researched methods for estimating lake volume. The consensus was </t>
    </r>
    <r>
      <rPr>
        <b/>
        <sz val="11"/>
        <color theme="1"/>
        <rFont val="Calibri"/>
        <family val="2"/>
        <scheme val="minor"/>
      </rPr>
      <t>do not use a complex model</t>
    </r>
    <r>
      <rPr>
        <sz val="11"/>
        <color theme="1"/>
        <rFont val="Calibri"/>
        <family val="2"/>
        <scheme val="minor"/>
      </rPr>
      <t>, instead determine an average depth and multiply by surface area. http://www.aces.edu/dept/fisheries/aquaculture/pdf/103fs.pdf</t>
    </r>
  </si>
  <si>
    <t>Homologue: lake Utah</t>
  </si>
  <si>
    <t>In the Utah valley there are around  12,000 acres of corn</t>
  </si>
  <si>
    <t>**Note: Evaporation rate calculated from: https://www.engineeringtoolbox.com/evaporation-water-surface-d_690.html</t>
  </si>
  <si>
    <t xml:space="preserve">***Note: Current model assumes average depth stays constant - this may be adapted in the future </t>
  </si>
  <si>
    <t>30 Year Simulation</t>
  </si>
  <si>
    <t>Total Loss</t>
  </si>
  <si>
    <t>Area</t>
  </si>
  <si>
    <t>Farmville Use</t>
  </si>
  <si>
    <t>Year</t>
  </si>
  <si>
    <t>Agriburg (-Dam redirect)</t>
  </si>
  <si>
    <t>6000 acres of corn in each area</t>
  </si>
  <si>
    <t>Farmville 6000 acres of corn</t>
  </si>
  <si>
    <t>Agriburg 6000 acres of corn</t>
  </si>
  <si>
    <t>176 bu/acre is the average corn yield in Utah. We assume that Farmville always uses this much</t>
  </si>
  <si>
    <t>Agricultural Water use</t>
  </si>
  <si>
    <t>cu.ft</t>
  </si>
  <si>
    <t>per acre to have stated corn yield</t>
  </si>
  <si>
    <t>cu.ft/acre</t>
  </si>
  <si>
    <t>for 6000 acres</t>
  </si>
  <si>
    <t>Seconds in Growing Season</t>
  </si>
  <si>
    <t>Seconds in a season (0.25 year)</t>
  </si>
  <si>
    <t>fixed rate</t>
  </si>
  <si>
    <t>based on waterflow</t>
  </si>
  <si>
    <t>Farmville Water demand</t>
  </si>
  <si>
    <t xml:space="preserve">FarmvilleWater needed </t>
  </si>
  <si>
    <t>Irrigation System Redirects 75% of Agriburg River</t>
  </si>
  <si>
    <t>Irrigation System Redirects 25% of Agriburg River</t>
  </si>
  <si>
    <t>Irrigation System Redirects 50% of Agriburg River</t>
  </si>
  <si>
    <t>Season</t>
  </si>
  <si>
    <t>COLUMNS</t>
  </si>
  <si>
    <t>RiverFlowFarmRiver</t>
  </si>
  <si>
    <t>RiverFlowAgriburg</t>
  </si>
  <si>
    <t>FarmLakeArea</t>
  </si>
  <si>
    <t>FromAgriburgToFarmLake</t>
  </si>
  <si>
    <t>FarmvilleResidentialUse</t>
  </si>
  <si>
    <t>FarmvilleAgriculturalUse</t>
  </si>
  <si>
    <t>AgriburgResidentialUse</t>
  </si>
  <si>
    <t>AgriburgAgriculturalUse</t>
  </si>
  <si>
    <t>FarmvilleHumanUse</t>
  </si>
  <si>
    <t>AgriburgHumanUse</t>
  </si>
  <si>
    <t>StartSeasonSurfaceArea</t>
  </si>
  <si>
    <t>StartSeasonAverageDepth</t>
  </si>
  <si>
    <t>StartSeasonVolume</t>
  </si>
  <si>
    <t>GainsFarmvilleRiver</t>
  </si>
  <si>
    <t>LossesFarmvilleUse</t>
  </si>
  <si>
    <t>LossesFarmvilleResidential</t>
  </si>
  <si>
    <t>LossesEvaporation</t>
  </si>
  <si>
    <t>LossesGroundwaterTransportTowardsOcean</t>
  </si>
  <si>
    <t>TotalLossOverWholeSeason</t>
  </si>
  <si>
    <t>EndSeasonVolume</t>
  </si>
  <si>
    <t>EndSeasonAverageDepth</t>
  </si>
  <si>
    <t>EndSeasonSurfaceArea</t>
  </si>
  <si>
    <t>CornYieldFarmville</t>
  </si>
  <si>
    <t>CornYieldAgriburg</t>
  </si>
  <si>
    <t>WaterDemandCorn</t>
  </si>
  <si>
    <t>WaterNeeded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</si>
</sst>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7"/>
      <color rgb="FF000000"/>
      <name val="Arial"/>
      <family val="2"/>
    </font>
    <font>
      <i/>
      <vertAlign val="subscript"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to the Area of Farm Lake</a:t>
            </a:r>
            <a:r>
              <a:rPr lang="en-US" baseline="0"/>
              <a:t> - No Diversion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Baseline!$F$17</c:f>
              <c:strCache>
                <c:ptCount val="1"/>
                <c:pt idx="0">
                  <c:v>Area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12700" cap="rnd">
                <a:solidFill>
                  <a:schemeClr val="accent6"/>
                </a:solidFill>
              </a:ln>
              <a:effectLst/>
            </c:spPr>
          </c:marker>
          <c:cat>
            <c:numRef>
              <c:f>Baseline!$B$21:$B$40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cat>
          <c:val>
            <c:numRef>
              <c:f>Baseline!$F$21:$F$40</c:f>
              <c:numCache>
                <c:formatCode>General</c:formatCode>
                <c:ptCount val="20"/>
                <c:pt idx="0">
                  <c:v>80000</c:v>
                </c:pt>
                <c:pt idx="1">
                  <c:v>79145.686228160455</c:v>
                </c:pt>
                <c:pt idx="2">
                  <c:v>75140.673776354306</c:v>
                </c:pt>
                <c:pt idx="3">
                  <c:v>74495.305565012895</c:v>
                </c:pt>
                <c:pt idx="4">
                  <c:v>70725.61651930942</c:v>
                </c:pt>
                <c:pt idx="5">
                  <c:v>70270.090802739316</c:v>
                </c:pt>
                <c:pt idx="6">
                  <c:v>66714.210475374304</c:v>
                </c:pt>
                <c:pt idx="7">
                  <c:v>66431.170705550699</c:v>
                </c:pt>
                <c:pt idx="8">
                  <c:v>63069.551411521184</c:v>
                </c:pt>
                <c:pt idx="9">
                  <c:v>62943.22788091933</c:v>
                </c:pt>
                <c:pt idx="10">
                  <c:v>59758.109102705239</c:v>
                </c:pt>
                <c:pt idx="11">
                  <c:v>59774.173865753211</c:v>
                </c:pt>
                <c:pt idx="12">
                  <c:v>56749.418859666868</c:v>
                </c:pt>
                <c:pt idx="13">
                  <c:v>56894.853918155764</c:v>
                </c:pt>
                <c:pt idx="14">
                  <c:v>54015.801259126194</c:v>
                </c:pt>
                <c:pt idx="15">
                  <c:v>54278.778798906664</c:v>
                </c:pt>
                <c:pt idx="16">
                  <c:v>51532.107497936813</c:v>
                </c:pt>
                <c:pt idx="17">
                  <c:v>51901.881075100442</c:v>
                </c:pt>
                <c:pt idx="18">
                  <c:v>49275.488028501532</c:v>
                </c:pt>
                <c:pt idx="19">
                  <c:v>49742.29370397907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87-4DD7-9843-63B3CDB3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98344"/>
        <c:axId val="393897168"/>
      </c:lineChart>
      <c:catAx>
        <c:axId val="39389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71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9389716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of Farm Lake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8344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Yield in</a:t>
            </a:r>
            <a:r>
              <a:rPr lang="en-US" baseline="0"/>
              <a:t> Farmville and Agriburg - No Diversion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Baseline!$Z$16:$AA$16</c:f>
              <c:strCache>
                <c:ptCount val="2"/>
                <c:pt idx="0">
                  <c:v>Corn yield</c:v>
                </c:pt>
                <c:pt idx="1">
                  <c:v>Corn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94-468E-B9ED-5E8A911DAC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94-468E-B9ED-5E8A911DAC42}"/>
              </c:ext>
            </c:extLst>
          </c:dPt>
          <c:cat>
            <c:strRef>
              <c:f>Baseline!$Z$17:$AA$17</c:f>
              <c:strCache>
                <c:ptCount val="2"/>
                <c:pt idx="0">
                  <c:v>Farmville</c:v>
                </c:pt>
                <c:pt idx="1">
                  <c:v>Agriburg</c:v>
                </c:pt>
              </c:strCache>
            </c:strRef>
          </c:cat>
          <c:val>
            <c:numRef>
              <c:f>Baseline!$Z$22:$AA$22</c:f>
              <c:numCache>
                <c:formatCode>General</c:formatCode>
                <c:ptCount val="2"/>
                <c:pt idx="0">
                  <c:v>166.01362546057871</c:v>
                </c:pt>
                <c:pt idx="1">
                  <c:v>202.65040000000002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68E-B9ED-5E8A911D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03048"/>
        <c:axId val="393898736"/>
      </c:barChart>
      <c:catAx>
        <c:axId val="3939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8736"/>
        <c:crosses val="autoZero"/>
        <c:auto val="1"/>
        <c:lblAlgn val="ctr"/>
        <c:lblOffset val="100"/>
        <c:noMultiLvlLbl val="0"/>
      </c:catAx>
      <c:valAx>
        <c:axId val="393898736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Yield (Bushels per 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30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to the Area of Farm Lake - 25% Diversion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'25% Irrigation'!$F$17</c:f>
              <c:strCache>
                <c:ptCount val="1"/>
                <c:pt idx="0">
                  <c:v>Area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12700" cap="rnd">
                <a:solidFill>
                  <a:schemeClr val="accent6"/>
                </a:solidFill>
              </a:ln>
              <a:effectLst/>
            </c:spPr>
          </c:marker>
          <c:cat>
            <c:numRef>
              <c:f>'25% Irrigation'!$B$21:$B$40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cat>
          <c:val>
            <c:numRef>
              <c:f>'25% Irrigation'!$F$21:$F$40</c:f>
              <c:numCache>
                <c:formatCode>General</c:formatCode>
                <c:ptCount val="20"/>
                <c:pt idx="0">
                  <c:v>80000</c:v>
                </c:pt>
                <c:pt idx="1">
                  <c:v>80276.88457526789</c:v>
                </c:pt>
                <c:pt idx="2">
                  <c:v>76796.389196398435</c:v>
                </c:pt>
                <c:pt idx="3">
                  <c:v>77211.025431910748</c:v>
                </c:pt>
                <c:pt idx="4">
                  <c:v>73885.671850779108</c:v>
                </c:pt>
                <c:pt idx="5">
                  <c:v>74425.465657370441</c:v>
                </c:pt>
                <c:pt idx="6">
                  <c:v>71241.069873358952</c:v>
                </c:pt>
                <c:pt idx="7">
                  <c:v>71894.578589597135</c:v>
                </c:pt>
                <c:pt idx="8">
                  <c:v>68838.25338913365</c:v>
                </c:pt>
                <c:pt idx="9">
                  <c:v>69595.080510838743</c:v>
                </c:pt>
                <c:pt idx="10">
                  <c:v>66655.116907288859</c:v>
                </c:pt>
                <c:pt idx="11">
                  <c:v>67505.816441515519</c:v>
                </c:pt>
                <c:pt idx="12">
                  <c:v>64671.575954556334</c:v>
                </c:pt>
                <c:pt idx="13">
                  <c:v>65607.565518113188</c:v>
                </c:pt>
                <c:pt idx="14">
                  <c:v>62869.382301577592</c:v>
                </c:pt>
                <c:pt idx="15">
                  <c:v>63882.864164604987</c:v>
                </c:pt>
                <c:pt idx="16">
                  <c:v>61231.956082389843</c:v>
                </c:pt>
                <c:pt idx="17">
                  <c:v>62315.845430610912</c:v>
                </c:pt>
                <c:pt idx="18">
                  <c:v>59744.233262563059</c:v>
                </c:pt>
                <c:pt idx="19">
                  <c:v>60892.093018233187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C-442C-A9D0-140590C0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97560"/>
        <c:axId val="393900696"/>
      </c:lineChart>
      <c:catAx>
        <c:axId val="39389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0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93900696"/>
        <c:scaling>
          <c:orientation val="minMax"/>
          <c:max val="85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of Farm Lake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75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Yield in</a:t>
            </a:r>
            <a:r>
              <a:rPr lang="en-US" baseline="0"/>
              <a:t> Farmville and Agriburg - 25% Diversion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'25% Irrigation'!$Z$16:$AA$16</c:f>
              <c:strCache>
                <c:ptCount val="2"/>
                <c:pt idx="0">
                  <c:v>Corn yield</c:v>
                </c:pt>
                <c:pt idx="1">
                  <c:v>Corn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C-4CD4-8765-BCCC8C92FF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C-4CD4-8765-BCCC8C92FFCC}"/>
              </c:ext>
            </c:extLst>
          </c:dPt>
          <c:cat>
            <c:strRef>
              <c:f>Baseline!$Z$17:$AA$17</c:f>
              <c:strCache>
                <c:ptCount val="2"/>
                <c:pt idx="0">
                  <c:v>Farmville</c:v>
                </c:pt>
                <c:pt idx="1">
                  <c:v>Agriburg</c:v>
                </c:pt>
              </c:strCache>
            </c:strRef>
          </c:cat>
          <c:val>
            <c:numRef>
              <c:f>'25% Irrigation'!$Z$22:$AA$22</c:f>
              <c:numCache>
                <c:formatCode>General</c:formatCode>
                <c:ptCount val="2"/>
                <c:pt idx="0">
                  <c:v>168.89949796057877</c:v>
                </c:pt>
                <c:pt idx="1">
                  <c:v>105.0616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C-4CD4-8765-BCCC8C92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99912"/>
        <c:axId val="393900304"/>
      </c:barChart>
      <c:catAx>
        <c:axId val="3938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0304"/>
        <c:crosses val="autoZero"/>
        <c:auto val="1"/>
        <c:lblAlgn val="ctr"/>
        <c:lblOffset val="100"/>
        <c:noMultiLvlLbl val="0"/>
      </c:catAx>
      <c:valAx>
        <c:axId val="393900304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Yield (Bushels per 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9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to the Area of Farm Lake - 50% Diversion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'50% Irrigation'!$F$17</c:f>
              <c:strCache>
                <c:ptCount val="1"/>
                <c:pt idx="0">
                  <c:v>Area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12700" cap="rnd">
                <a:solidFill>
                  <a:schemeClr val="accent6"/>
                </a:solidFill>
              </a:ln>
              <a:effectLst/>
            </c:spPr>
          </c:marker>
          <c:cat>
            <c:numRef>
              <c:f>'50% Irrigation'!$B$21:$B$40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cat>
          <c:val>
            <c:numRef>
              <c:f>'50% Irrigation'!$F$21:$F$40</c:f>
              <c:numCache>
                <c:formatCode>General</c:formatCode>
                <c:ptCount val="20"/>
                <c:pt idx="0">
                  <c:v>80000</c:v>
                </c:pt>
                <c:pt idx="1">
                  <c:v>81408.082922375339</c:v>
                </c:pt>
                <c:pt idx="2">
                  <c:v>78452.104616442593</c:v>
                </c:pt>
                <c:pt idx="3">
                  <c:v>79926.745298808615</c:v>
                </c:pt>
                <c:pt idx="4">
                  <c:v>77045.727182248796</c:v>
                </c:pt>
                <c:pt idx="5">
                  <c:v>78580.840512001538</c:v>
                </c:pt>
                <c:pt idx="6">
                  <c:v>75767.929271343572</c:v>
                </c:pt>
                <c:pt idx="7">
                  <c:v>77357.986473643541</c:v>
                </c:pt>
                <c:pt idx="8">
                  <c:v>74606.955366746086</c:v>
                </c:pt>
                <c:pt idx="9">
                  <c:v>76246.933140758119</c:v>
                </c:pt>
                <c:pt idx="10">
                  <c:v>73552.124711872413</c:v>
                </c:pt>
                <c:pt idx="11">
                  <c:v>75237.459017277753</c:v>
                </c:pt>
                <c:pt idx="12">
                  <c:v>72593.733049445713</c:v>
                </c:pt>
                <c:pt idx="13">
                  <c:v>74320.277118070517</c:v>
                </c:pt>
                <c:pt idx="14">
                  <c:v>71722.963344028889</c:v>
                </c:pt>
                <c:pt idx="15">
                  <c:v>73486.949530303216</c:v>
                </c:pt>
                <c:pt idx="16">
                  <c:v>70931.804666842771</c:v>
                </c:pt>
                <c:pt idx="17">
                  <c:v>72729.809786121274</c:v>
                </c:pt>
                <c:pt idx="18">
                  <c:v>70212.978496624477</c:v>
                </c:pt>
                <c:pt idx="19">
                  <c:v>72041.892332487201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C-43F7-93BE-A6FC1FE4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3832"/>
        <c:axId val="393896384"/>
      </c:lineChart>
      <c:catAx>
        <c:axId val="39390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6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93896384"/>
        <c:scaling>
          <c:orientation val="minMax"/>
          <c:max val="85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of Farm Lake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383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Yield in</a:t>
            </a:r>
            <a:r>
              <a:rPr lang="en-US" baseline="0"/>
              <a:t> Farmville and Agriburg - 50% Diversion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'50% Irrigation'!$Z$16:$AA$16</c:f>
              <c:strCache>
                <c:ptCount val="2"/>
                <c:pt idx="0">
                  <c:v>Corn yield</c:v>
                </c:pt>
                <c:pt idx="1">
                  <c:v>Corn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6-461C-83C5-11E0435598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6-461C-83C5-11E043559820}"/>
              </c:ext>
            </c:extLst>
          </c:dPt>
          <c:cat>
            <c:strRef>
              <c:f>Baseline!$Z$17:$AA$17</c:f>
              <c:strCache>
                <c:ptCount val="2"/>
                <c:pt idx="0">
                  <c:v>Farmville</c:v>
                </c:pt>
                <c:pt idx="1">
                  <c:v>Agriburg</c:v>
                </c:pt>
              </c:strCache>
            </c:strRef>
          </c:cat>
          <c:val>
            <c:numRef>
              <c:f>'50% Irrigation'!$Z$22:$AA$22</c:f>
              <c:numCache>
                <c:formatCode>General</c:formatCode>
                <c:ptCount val="2"/>
                <c:pt idx="0">
                  <c:v>171.78537046057878</c:v>
                </c:pt>
                <c:pt idx="1">
                  <c:v>7.4728000000000065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6-461C-83C5-11E04355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17776"/>
        <c:axId val="393814248"/>
      </c:barChart>
      <c:catAx>
        <c:axId val="3938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4248"/>
        <c:crosses val="autoZero"/>
        <c:auto val="1"/>
        <c:lblAlgn val="ctr"/>
        <c:lblOffset val="100"/>
        <c:noMultiLvlLbl val="0"/>
      </c:catAx>
      <c:valAx>
        <c:axId val="393814248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Yield (Bushels per 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77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to the Area of Farm Lake - 75% Diversion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'75% Irrigation'!$F$17</c:f>
              <c:strCache>
                <c:ptCount val="1"/>
                <c:pt idx="0">
                  <c:v>Area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12700" cap="rnd">
                <a:solidFill>
                  <a:schemeClr val="accent6"/>
                </a:solidFill>
              </a:ln>
              <a:effectLst/>
            </c:spPr>
          </c:marker>
          <c:cat>
            <c:numRef>
              <c:f>'75% Irrigation'!$B$21:$B$40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cat>
          <c:val>
            <c:numRef>
              <c:f>'75% Irrigation'!$F$21:$F$40</c:f>
              <c:numCache>
                <c:formatCode>General</c:formatCode>
                <c:ptCount val="20"/>
                <c:pt idx="0">
                  <c:v>80000</c:v>
                </c:pt>
                <c:pt idx="1">
                  <c:v>82539.281269482773</c:v>
                </c:pt>
                <c:pt idx="2">
                  <c:v>80107.820036486737</c:v>
                </c:pt>
                <c:pt idx="3">
                  <c:v>82642.465165706482</c:v>
                </c:pt>
                <c:pt idx="4">
                  <c:v>80205.782513718499</c:v>
                </c:pt>
                <c:pt idx="5">
                  <c:v>82736.215366632649</c:v>
                </c:pt>
                <c:pt idx="6">
                  <c:v>80294.788669328205</c:v>
                </c:pt>
                <c:pt idx="7">
                  <c:v>82821.394357689962</c:v>
                </c:pt>
                <c:pt idx="8">
                  <c:v>80375.657344358522</c:v>
                </c:pt>
                <c:pt idx="9">
                  <c:v>82898.785770677496</c:v>
                </c:pt>
                <c:pt idx="10">
                  <c:v>80449.132516455997</c:v>
                </c:pt>
                <c:pt idx="11">
                  <c:v>82969.101593040046</c:v>
                </c:pt>
                <c:pt idx="12">
                  <c:v>80515.890144335179</c:v>
                </c:pt>
                <c:pt idx="13">
                  <c:v>83032.988718027933</c:v>
                </c:pt>
                <c:pt idx="14">
                  <c:v>80576.544386480295</c:v>
                </c:pt>
                <c:pt idx="15">
                  <c:v>83091.03489600154</c:v>
                </c:pt>
                <c:pt idx="16">
                  <c:v>80631.653251295793</c:v>
                </c:pt>
                <c:pt idx="17">
                  <c:v>83143.7741416317</c:v>
                </c:pt>
                <c:pt idx="18">
                  <c:v>80681.723730685961</c:v>
                </c:pt>
                <c:pt idx="19">
                  <c:v>83191.691646741267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35-42A2-9E2F-8969A870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18168"/>
        <c:axId val="393818560"/>
      </c:lineChart>
      <c:catAx>
        <c:axId val="39381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85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93818560"/>
        <c:scaling>
          <c:orientation val="minMax"/>
          <c:max val="85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of Farm Lake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816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Yield in</a:t>
            </a:r>
            <a:r>
              <a:rPr lang="en-US" baseline="0"/>
              <a:t> Farmville and Agriburg - 75% Diversion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'75% Irrigation'!$Z$16:$AA$16</c:f>
              <c:strCache>
                <c:ptCount val="2"/>
                <c:pt idx="0">
                  <c:v>Corn yield</c:v>
                </c:pt>
                <c:pt idx="1">
                  <c:v>Corn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E-4EFF-B41E-839F2B4189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E-4EFF-B41E-839F2B41896C}"/>
              </c:ext>
            </c:extLst>
          </c:dPt>
          <c:cat>
            <c:strRef>
              <c:f>Baseline!$Z$17:$AA$17</c:f>
              <c:strCache>
                <c:ptCount val="2"/>
                <c:pt idx="0">
                  <c:v>Farmville</c:v>
                </c:pt>
                <c:pt idx="1">
                  <c:v>Agriburg</c:v>
                </c:pt>
              </c:strCache>
            </c:strRef>
          </c:cat>
          <c:val>
            <c:numRef>
              <c:f>'75% Irrigation'!$Z$22:$AA$22</c:f>
              <c:numCache>
                <c:formatCode>General</c:formatCode>
                <c:ptCount val="2"/>
                <c:pt idx="0">
                  <c:v>174.67124296057875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E-4EFF-B41E-839F2B41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18952"/>
        <c:axId val="393815816"/>
      </c:barChart>
      <c:catAx>
        <c:axId val="39381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5816"/>
        <c:crosses val="autoZero"/>
        <c:auto val="1"/>
        <c:lblAlgn val="ctr"/>
        <c:lblOffset val="100"/>
        <c:noMultiLvlLbl val="0"/>
      </c:catAx>
      <c:valAx>
        <c:axId val="393815816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Yield (Bushels per 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89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15</xdr:row>
      <xdr:rowOff>0</xdr:rowOff>
    </xdr:from>
    <xdr:to>
      <xdr:col>40</xdr:col>
      <xdr:colOff>850081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CF2E9-F438-48F1-B6E3-72039A99A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924845</xdr:colOff>
      <xdr:row>13</xdr:row>
      <xdr:rowOff>163871</xdr:rowOff>
    </xdr:from>
    <xdr:to>
      <xdr:col>48</xdr:col>
      <xdr:colOff>184354</xdr:colOff>
      <xdr:row>31</xdr:row>
      <xdr:rowOff>116963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D1C2F-B521-486D-95FE-25AB9F3A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15</xdr:row>
      <xdr:rowOff>0</xdr:rowOff>
    </xdr:from>
    <xdr:to>
      <xdr:col>40</xdr:col>
      <xdr:colOff>832465</xdr:colOff>
      <xdr:row>33</xdr:row>
      <xdr:rowOff>86032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03152-ECB2-4309-92D2-F37D95F1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15</xdr:row>
      <xdr:rowOff>0</xdr:rowOff>
    </xdr:from>
    <xdr:to>
      <xdr:col>48</xdr:col>
      <xdr:colOff>268135</xdr:colOff>
      <xdr:row>32</xdr:row>
      <xdr:rowOff>45269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528DA-9366-40BC-B4C0-1F44B98F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15</xdr:row>
      <xdr:rowOff>0</xdr:rowOff>
    </xdr:from>
    <xdr:to>
      <xdr:col>40</xdr:col>
      <xdr:colOff>850406</xdr:colOff>
      <xdr:row>34</xdr:row>
      <xdr:rowOff>49747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81037-1024-493B-BCFF-C06F13FC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16</xdr:row>
      <xdr:rowOff>0</xdr:rowOff>
    </xdr:from>
    <xdr:to>
      <xdr:col>46</xdr:col>
      <xdr:colOff>504799</xdr:colOff>
      <xdr:row>33</xdr:row>
      <xdr:rowOff>181340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B768B-5248-4C0A-BB74-67576F15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15</xdr:row>
      <xdr:rowOff>0</xdr:rowOff>
    </xdr:from>
    <xdr:to>
      <xdr:col>40</xdr:col>
      <xdr:colOff>844647</xdr:colOff>
      <xdr:row>34</xdr:row>
      <xdr:rowOff>49747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791AE-AEA1-4216-AAA5-836B0218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15</xdr:row>
      <xdr:rowOff>0</xdr:rowOff>
    </xdr:from>
    <xdr:to>
      <xdr:col>48</xdr:col>
      <xdr:colOff>252977</xdr:colOff>
      <xdr:row>32</xdr:row>
      <xdr:rowOff>137447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610C1-55C4-42DC-9D74-AD1CFE3FF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t/Downloads/Farmville%20variable%20water%20use%20simulation%20estimates%20w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25% Irrigation"/>
      <sheetName val="50% Irrigation"/>
      <sheetName val="75% Irrigation"/>
    </sheetNames>
    <sheetDataSet>
      <sheetData sheetId="0">
        <row r="21">
          <cell r="E21">
            <v>350</v>
          </cell>
        </row>
        <row r="22">
          <cell r="E22">
            <v>180</v>
          </cell>
        </row>
        <row r="23">
          <cell r="E23">
            <v>350</v>
          </cell>
        </row>
        <row r="24">
          <cell r="E24">
            <v>180</v>
          </cell>
        </row>
        <row r="25">
          <cell r="E25">
            <v>350</v>
          </cell>
        </row>
        <row r="26">
          <cell r="E26">
            <v>180</v>
          </cell>
        </row>
        <row r="27">
          <cell r="E27">
            <v>350</v>
          </cell>
        </row>
        <row r="28">
          <cell r="E28">
            <v>180</v>
          </cell>
        </row>
        <row r="29">
          <cell r="E29">
            <v>350</v>
          </cell>
        </row>
        <row r="30">
          <cell r="E30">
            <v>180</v>
          </cell>
        </row>
        <row r="31">
          <cell r="E31">
            <v>350</v>
          </cell>
        </row>
        <row r="32">
          <cell r="E32">
            <v>180</v>
          </cell>
        </row>
        <row r="33">
          <cell r="E33">
            <v>350</v>
          </cell>
        </row>
        <row r="34">
          <cell r="E34">
            <v>180</v>
          </cell>
        </row>
        <row r="35">
          <cell r="E35">
            <v>350</v>
          </cell>
        </row>
        <row r="36">
          <cell r="E36">
            <v>180</v>
          </cell>
        </row>
        <row r="37">
          <cell r="E37">
            <v>350</v>
          </cell>
        </row>
        <row r="38">
          <cell r="E38">
            <v>180</v>
          </cell>
        </row>
        <row r="39">
          <cell r="E39">
            <v>350</v>
          </cell>
        </row>
        <row r="40">
          <cell r="E40">
            <v>180</v>
          </cell>
        </row>
        <row r="41">
          <cell r="E41">
            <v>350</v>
          </cell>
        </row>
        <row r="42">
          <cell r="E42">
            <v>180</v>
          </cell>
        </row>
        <row r="43">
          <cell r="E43">
            <v>350</v>
          </cell>
        </row>
        <row r="44">
          <cell r="E44">
            <v>180</v>
          </cell>
        </row>
        <row r="45">
          <cell r="E45">
            <v>350</v>
          </cell>
        </row>
        <row r="46">
          <cell r="E46">
            <v>180</v>
          </cell>
        </row>
        <row r="47">
          <cell r="E47">
            <v>350</v>
          </cell>
        </row>
        <row r="48">
          <cell r="E48">
            <v>180</v>
          </cell>
        </row>
        <row r="49">
          <cell r="E49">
            <v>350</v>
          </cell>
        </row>
        <row r="50">
          <cell r="E50">
            <v>180</v>
          </cell>
        </row>
        <row r="51">
          <cell r="E51">
            <v>350</v>
          </cell>
        </row>
        <row r="52">
          <cell r="E52">
            <v>180</v>
          </cell>
        </row>
        <row r="53">
          <cell r="E53">
            <v>350</v>
          </cell>
        </row>
        <row r="54">
          <cell r="E54">
            <v>180</v>
          </cell>
        </row>
        <row r="55">
          <cell r="E55">
            <v>350</v>
          </cell>
        </row>
        <row r="56">
          <cell r="E56">
            <v>180</v>
          </cell>
        </row>
        <row r="57">
          <cell r="E57">
            <v>350</v>
          </cell>
        </row>
        <row r="58">
          <cell r="E58">
            <v>180</v>
          </cell>
        </row>
        <row r="59">
          <cell r="E59">
            <v>350</v>
          </cell>
        </row>
        <row r="60">
          <cell r="E60">
            <v>180</v>
          </cell>
        </row>
        <row r="61">
          <cell r="E61">
            <v>350</v>
          </cell>
        </row>
        <row r="62">
          <cell r="E62">
            <v>180</v>
          </cell>
        </row>
        <row r="63">
          <cell r="E63">
            <v>350</v>
          </cell>
        </row>
        <row r="64">
          <cell r="E64">
            <v>180</v>
          </cell>
        </row>
        <row r="65">
          <cell r="E65">
            <v>350</v>
          </cell>
        </row>
        <row r="66">
          <cell r="E66">
            <v>180</v>
          </cell>
        </row>
        <row r="67">
          <cell r="E67">
            <v>350</v>
          </cell>
        </row>
        <row r="68">
          <cell r="E68">
            <v>180</v>
          </cell>
        </row>
        <row r="69">
          <cell r="E69">
            <v>350</v>
          </cell>
        </row>
        <row r="70">
          <cell r="E70">
            <v>180</v>
          </cell>
        </row>
        <row r="71">
          <cell r="E71">
            <v>350</v>
          </cell>
        </row>
        <row r="72">
          <cell r="E72">
            <v>180</v>
          </cell>
        </row>
        <row r="73">
          <cell r="E73">
            <v>350</v>
          </cell>
        </row>
        <row r="74">
          <cell r="E74">
            <v>180</v>
          </cell>
        </row>
        <row r="75">
          <cell r="E75">
            <v>350</v>
          </cell>
        </row>
        <row r="76">
          <cell r="E76">
            <v>180</v>
          </cell>
        </row>
        <row r="77">
          <cell r="E77">
            <v>350</v>
          </cell>
        </row>
        <row r="78">
          <cell r="E78">
            <v>180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"/>
  <sheetViews>
    <sheetView topLeftCell="A3" zoomScaleNormal="100" workbookViewId="0">
      <selection activeCell="D21" sqref="D21:AF80"/>
    </sheetView>
  </sheetViews>
  <sheetFormatPr baseColWidth="10" defaultColWidth="8.83203125" defaultRowHeight="15"/>
  <cols>
    <col min="3" max="3" width="13.5" customWidth="1"/>
    <col min="4" max="4" width="15.33203125" customWidth="1"/>
    <col min="5" max="5" width="15.6640625" customWidth="1"/>
    <col min="6" max="6" width="13.5" customWidth="1"/>
    <col min="7" max="9" width="11.5" customWidth="1"/>
    <col min="10" max="10" width="13.83203125" customWidth="1"/>
    <col min="11" max="11" width="15.5" customWidth="1"/>
    <col min="12" max="12" width="11.5" customWidth="1"/>
    <col min="14" max="14" width="18.1640625" customWidth="1"/>
    <col min="15" max="15" width="16" customWidth="1"/>
    <col min="16" max="17" width="17.33203125" customWidth="1"/>
    <col min="18" max="18" width="10.83203125" bestFit="1" customWidth="1"/>
    <col min="19" max="19" width="10.83203125" customWidth="1"/>
    <col min="20" max="20" width="13.5" customWidth="1"/>
    <col min="22" max="22" width="15.5" customWidth="1"/>
    <col min="23" max="23" width="13.5" customWidth="1"/>
    <col min="24" max="24" width="16" customWidth="1"/>
    <col min="25" max="25" width="10.83203125" bestFit="1" customWidth="1"/>
    <col min="26" max="26" width="10.83203125" customWidth="1"/>
    <col min="27" max="27" width="19.1640625" customWidth="1"/>
    <col min="28" max="28" width="15.83203125" customWidth="1"/>
    <col min="29" max="29" width="13.1640625" customWidth="1"/>
    <col min="30" max="30" width="12" customWidth="1"/>
    <col min="32" max="32" width="16.33203125" customWidth="1"/>
    <col min="33" max="33" width="22" customWidth="1"/>
    <col min="35" max="37" width="8.5" customWidth="1"/>
    <col min="38" max="38" width="12.5" customWidth="1"/>
    <col min="39" max="39" width="13.33203125" customWidth="1"/>
    <col min="40" max="40" width="21.1640625" customWidth="1"/>
    <col min="41" max="41" width="15.6640625" customWidth="1"/>
    <col min="42" max="42" width="14.33203125" customWidth="1"/>
    <col min="43" max="43" width="20.5" customWidth="1"/>
    <col min="44" max="44" width="16.83203125" customWidth="1"/>
  </cols>
  <sheetData>
    <row r="1" spans="1:45">
      <c r="A1" s="9" t="s">
        <v>0</v>
      </c>
    </row>
    <row r="2" spans="1:45">
      <c r="B2" t="s">
        <v>1</v>
      </c>
    </row>
    <row r="3" spans="1:45">
      <c r="C3" s="6" t="s">
        <v>2</v>
      </c>
      <c r="D3" s="7"/>
      <c r="E3" s="8"/>
      <c r="F3" t="s">
        <v>3</v>
      </c>
      <c r="G3" s="6" t="s">
        <v>4</v>
      </c>
      <c r="H3" s="7"/>
      <c r="I3" s="7"/>
      <c r="J3" s="8"/>
      <c r="K3" s="1" t="s">
        <v>5</v>
      </c>
      <c r="L3" s="1" t="s">
        <v>5</v>
      </c>
      <c r="N3" t="s">
        <v>7</v>
      </c>
      <c r="AI3" s="6" t="s">
        <v>6</v>
      </c>
      <c r="AJ3" s="8"/>
      <c r="AK3" s="5"/>
      <c r="AL3" t="s">
        <v>74</v>
      </c>
    </row>
    <row r="4" spans="1:45">
      <c r="C4" s="2" t="s">
        <v>8</v>
      </c>
      <c r="D4" s="2" t="s">
        <v>8</v>
      </c>
      <c r="E4" s="2" t="s">
        <v>9</v>
      </c>
      <c r="F4" s="12" t="s">
        <v>10</v>
      </c>
      <c r="G4" s="2" t="s">
        <v>11</v>
      </c>
      <c r="H4" s="2" t="s">
        <v>11</v>
      </c>
      <c r="I4" s="2" t="s">
        <v>12</v>
      </c>
      <c r="J4" s="2" t="s">
        <v>12</v>
      </c>
      <c r="K4" s="2" t="s">
        <v>11</v>
      </c>
      <c r="L4" s="2" t="s">
        <v>12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19</v>
      </c>
      <c r="T4" t="s">
        <v>19</v>
      </c>
      <c r="U4" t="s">
        <v>19</v>
      </c>
      <c r="V4" t="s">
        <v>20</v>
      </c>
      <c r="W4" t="s">
        <v>21</v>
      </c>
      <c r="X4" t="s">
        <v>21</v>
      </c>
      <c r="Y4" t="s">
        <v>21</v>
      </c>
      <c r="AA4" t="s">
        <v>22</v>
      </c>
      <c r="AB4" t="s">
        <v>23</v>
      </c>
      <c r="AC4" t="s">
        <v>24</v>
      </c>
      <c r="AD4" t="s">
        <v>25</v>
      </c>
      <c r="AF4" t="s">
        <v>80</v>
      </c>
      <c r="AG4" t="s">
        <v>79</v>
      </c>
      <c r="AI4" s="2" t="s">
        <v>6</v>
      </c>
      <c r="AJ4" s="2" t="s">
        <v>6</v>
      </c>
      <c r="AL4" s="3" t="s">
        <v>11</v>
      </c>
      <c r="AM4" s="3" t="s">
        <v>12</v>
      </c>
      <c r="AN4" s="2" t="s">
        <v>83</v>
      </c>
      <c r="AO4" s="2" t="s">
        <v>84</v>
      </c>
      <c r="AP4" s="2"/>
      <c r="AQ4" s="2"/>
    </row>
    <row r="5" spans="1:45">
      <c r="C5" s="3" t="s">
        <v>26</v>
      </c>
      <c r="D5" s="3" t="s">
        <v>12</v>
      </c>
      <c r="E5" s="3" t="s">
        <v>27</v>
      </c>
      <c r="F5" s="12" t="s">
        <v>28</v>
      </c>
      <c r="G5" s="3" t="s">
        <v>29</v>
      </c>
      <c r="H5" s="3" t="s">
        <v>30</v>
      </c>
      <c r="I5" s="3" t="s">
        <v>29</v>
      </c>
      <c r="J5" s="3" t="s">
        <v>30</v>
      </c>
      <c r="K5" s="3" t="s">
        <v>31</v>
      </c>
      <c r="L5" s="3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34</v>
      </c>
      <c r="X5" t="s">
        <v>41</v>
      </c>
      <c r="Y5" t="s">
        <v>32</v>
      </c>
      <c r="AA5" t="s">
        <v>42</v>
      </c>
      <c r="AB5" t="s">
        <v>43</v>
      </c>
      <c r="AC5" s="11" t="s">
        <v>44</v>
      </c>
      <c r="AD5" s="11" t="s">
        <v>44</v>
      </c>
      <c r="AF5">
        <f>60^2*24*(365/4)</f>
        <v>7884000</v>
      </c>
      <c r="AG5">
        <f>(60*60)*24*120</f>
        <v>10368000</v>
      </c>
      <c r="AI5" s="3" t="s">
        <v>11</v>
      </c>
      <c r="AJ5" s="3" t="s">
        <v>12</v>
      </c>
      <c r="AL5" t="s">
        <v>81</v>
      </c>
      <c r="AM5" t="s">
        <v>82</v>
      </c>
      <c r="AN5" t="s">
        <v>76</v>
      </c>
      <c r="AO5" t="s">
        <v>78</v>
      </c>
      <c r="AP5" s="3"/>
      <c r="AQ5" s="3"/>
    </row>
    <row r="6" spans="1:45">
      <c r="C6" s="4" t="s">
        <v>45</v>
      </c>
      <c r="D6" s="4" t="s">
        <v>45</v>
      </c>
      <c r="E6" s="4" t="s">
        <v>46</v>
      </c>
      <c r="F6" s="12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N6" t="s">
        <v>46</v>
      </c>
      <c r="O6" t="s">
        <v>50</v>
      </c>
      <c r="P6" t="s">
        <v>51</v>
      </c>
      <c r="Q6" t="s">
        <v>45</v>
      </c>
      <c r="R6" t="s">
        <v>45</v>
      </c>
      <c r="S6" t="s">
        <v>45</v>
      </c>
      <c r="T6" t="s">
        <v>45</v>
      </c>
      <c r="U6" t="s">
        <v>51</v>
      </c>
      <c r="V6" t="s">
        <v>51</v>
      </c>
      <c r="W6" t="s">
        <v>51</v>
      </c>
      <c r="X6" t="s">
        <v>50</v>
      </c>
      <c r="Y6" t="s">
        <v>46</v>
      </c>
      <c r="AA6">
        <f>25+19*AB6</f>
        <v>34.5</v>
      </c>
      <c r="AB6">
        <v>0.5</v>
      </c>
      <c r="AC6">
        <v>1.4659E-2</v>
      </c>
      <c r="AD6">
        <v>9.7999999999999997E-3</v>
      </c>
      <c r="AI6" s="4" t="s">
        <v>47</v>
      </c>
      <c r="AJ6" s="4" t="s">
        <v>47</v>
      </c>
      <c r="AL6" s="4" t="s">
        <v>48</v>
      </c>
      <c r="AM6" s="4" t="s">
        <v>49</v>
      </c>
      <c r="AN6" s="3" t="s">
        <v>77</v>
      </c>
      <c r="AO6" s="3" t="s">
        <v>75</v>
      </c>
      <c r="AP6" s="4"/>
      <c r="AQ6" s="4"/>
    </row>
    <row r="7" spans="1:45">
      <c r="B7" s="1" t="s">
        <v>52</v>
      </c>
      <c r="C7" s="1">
        <v>250</v>
      </c>
      <c r="D7" s="1">
        <v>350</v>
      </c>
      <c r="E7" s="1">
        <v>80000</v>
      </c>
      <c r="F7" s="1">
        <f>(Baseline!D7*0)</f>
        <v>0</v>
      </c>
      <c r="G7" s="1">
        <v>50</v>
      </c>
      <c r="H7" s="1"/>
      <c r="I7" s="1">
        <v>40</v>
      </c>
      <c r="J7" s="1"/>
      <c r="K7" s="1">
        <f>(C7+F7-G7-H7)</f>
        <v>200</v>
      </c>
      <c r="L7" s="1">
        <f>(D7-I7-J7)</f>
        <v>310</v>
      </c>
      <c r="N7">
        <f>E7</f>
        <v>80000</v>
      </c>
      <c r="O7">
        <v>14</v>
      </c>
      <c r="P7">
        <f>O7*43560*N7</f>
        <v>48787200000</v>
      </c>
      <c r="Q7">
        <f>C7+F7</f>
        <v>250</v>
      </c>
      <c r="R7">
        <f>H7</f>
        <v>0</v>
      </c>
      <c r="S7">
        <f>G7</f>
        <v>50</v>
      </c>
      <c r="T7">
        <f>((N7*4046.86*$AA$6*($AC$6-$AD$6))/3600)*0.0353/2</f>
        <v>266.08253559343331</v>
      </c>
      <c r="V7">
        <f>(Q7-R7-S7-T7-U7)*$AF$5</f>
        <v>-520994710.6186282</v>
      </c>
      <c r="W7">
        <f>P7+V7</f>
        <v>48266205289.381371</v>
      </c>
      <c r="X7">
        <v>14</v>
      </c>
      <c r="Y7">
        <f>(W7/X7)/43560</f>
        <v>79145.686228160455</v>
      </c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>
      <c r="B8" s="1" t="s">
        <v>53</v>
      </c>
      <c r="C8" s="1">
        <v>100</v>
      </c>
      <c r="D8" s="1">
        <v>180</v>
      </c>
      <c r="E8" s="1">
        <f>Y7</f>
        <v>79145.686228160455</v>
      </c>
      <c r="F8" s="1">
        <f>(Baseline!D8*0)</f>
        <v>0</v>
      </c>
      <c r="G8" s="1">
        <v>100</v>
      </c>
      <c r="H8" s="1">
        <f>(AL8)</f>
        <v>48.855503910284789</v>
      </c>
      <c r="I8" s="1">
        <v>70</v>
      </c>
      <c r="J8" s="1">
        <f>AM8</f>
        <v>55</v>
      </c>
      <c r="K8" s="10">
        <f>(C8+F8-G8-H8)</f>
        <v>-48.855503910284789</v>
      </c>
      <c r="L8" s="10">
        <f>(D8-I8-J8)</f>
        <v>55</v>
      </c>
      <c r="N8">
        <f>E8</f>
        <v>79145.686228160455</v>
      </c>
      <c r="O8">
        <v>14</v>
      </c>
      <c r="P8">
        <f>O8*43560*N8</f>
        <v>48266205289.381371</v>
      </c>
      <c r="Q8">
        <f>C8+F8</f>
        <v>100</v>
      </c>
      <c r="R8">
        <f>H8</f>
        <v>48.855503910284789</v>
      </c>
      <c r="S8">
        <f>G8</f>
        <v>100</v>
      </c>
      <c r="T8">
        <f>((N8*4046.86*$AA$6*($AC$6-$AD$6))/3600)*0.0353/2</f>
        <v>263.24106091089016</v>
      </c>
      <c r="V8">
        <f>(Q8-R8-S8-T8-U8)*$AF$5</f>
        <v>-2460569317.0501432</v>
      </c>
      <c r="W8">
        <f>P8+V8</f>
        <v>45805635972.33123</v>
      </c>
      <c r="X8">
        <v>14</v>
      </c>
      <c r="Y8">
        <f>(W8/X8)/43560</f>
        <v>75110.907733719054</v>
      </c>
      <c r="AI8" s="1">
        <v>176</v>
      </c>
      <c r="AJ8" s="1">
        <f>(AM8*$AG$5*0.00251)/6000-35.9</f>
        <v>202.65040000000002</v>
      </c>
      <c r="AK8" s="1"/>
      <c r="AL8" s="1">
        <f>AO8/$AG$5</f>
        <v>48.855503910284789</v>
      </c>
      <c r="AM8" s="1">
        <f>0.5*(D8-I8)</f>
        <v>55</v>
      </c>
      <c r="AN8" s="1">
        <f>(AI8+35.9)/0.00251</f>
        <v>84422.310756972118</v>
      </c>
      <c r="AO8" s="1">
        <f>AN8*6000</f>
        <v>506533864.54183269</v>
      </c>
      <c r="AP8" s="1"/>
      <c r="AQ8" s="1"/>
      <c r="AS8" s="1"/>
    </row>
    <row r="9" spans="1:45">
      <c r="AL9" t="s">
        <v>54</v>
      </c>
      <c r="AM9">
        <v>80</v>
      </c>
    </row>
    <row r="10" spans="1:45">
      <c r="C10" t="s">
        <v>55</v>
      </c>
      <c r="E10" t="s">
        <v>56</v>
      </c>
      <c r="P10" t="s">
        <v>59</v>
      </c>
      <c r="AI10" t="s">
        <v>73</v>
      </c>
      <c r="AL10" t="s">
        <v>57</v>
      </c>
      <c r="AP10" t="s">
        <v>58</v>
      </c>
    </row>
    <row r="11" spans="1:45">
      <c r="E11" t="s">
        <v>60</v>
      </c>
      <c r="P11" t="s">
        <v>62</v>
      </c>
      <c r="AI11" t="s">
        <v>70</v>
      </c>
      <c r="AP11" t="s">
        <v>61</v>
      </c>
    </row>
    <row r="12" spans="1:45">
      <c r="P12" t="s">
        <v>63</v>
      </c>
      <c r="AQ12" t="s">
        <v>71</v>
      </c>
    </row>
    <row r="13" spans="1:45">
      <c r="B13" t="s">
        <v>64</v>
      </c>
      <c r="AQ13" t="s">
        <v>72</v>
      </c>
    </row>
    <row r="15" spans="1:45">
      <c r="D15" s="6" t="s">
        <v>2</v>
      </c>
      <c r="E15" s="7"/>
      <c r="F15" s="8"/>
      <c r="G15" t="s">
        <v>3</v>
      </c>
      <c r="H15" s="6" t="s">
        <v>4</v>
      </c>
      <c r="I15" s="7"/>
      <c r="J15" s="7"/>
      <c r="K15" s="8"/>
      <c r="L15" s="1" t="s">
        <v>5</v>
      </c>
      <c r="M15" s="1" t="s">
        <v>5</v>
      </c>
      <c r="Z15" s="6" t="s">
        <v>6</v>
      </c>
      <c r="AA15" s="8"/>
      <c r="AB15" s="5"/>
      <c r="AC15" t="s">
        <v>74</v>
      </c>
    </row>
    <row r="16" spans="1:45">
      <c r="D16" s="2" t="s">
        <v>8</v>
      </c>
      <c r="E16" s="2" t="s">
        <v>8</v>
      </c>
      <c r="F16" s="2" t="s">
        <v>9</v>
      </c>
      <c r="G16" s="12" t="s">
        <v>10</v>
      </c>
      <c r="H16" s="2" t="s">
        <v>11</v>
      </c>
      <c r="I16" s="2" t="s">
        <v>11</v>
      </c>
      <c r="J16" s="2" t="s">
        <v>12</v>
      </c>
      <c r="K16" s="2" t="s">
        <v>12</v>
      </c>
      <c r="L16" s="2" t="s">
        <v>11</v>
      </c>
      <c r="M16" s="2" t="s">
        <v>12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19</v>
      </c>
      <c r="T16" t="s">
        <v>19</v>
      </c>
      <c r="U16" t="s">
        <v>19</v>
      </c>
      <c r="V16" t="s">
        <v>65</v>
      </c>
      <c r="W16" t="s">
        <v>21</v>
      </c>
      <c r="X16" t="s">
        <v>21</v>
      </c>
      <c r="Y16" t="s">
        <v>21</v>
      </c>
      <c r="Z16" s="2" t="s">
        <v>6</v>
      </c>
      <c r="AA16" s="2" t="s">
        <v>6</v>
      </c>
      <c r="AC16" s="3" t="s">
        <v>11</v>
      </c>
      <c r="AD16" s="3" t="s">
        <v>12</v>
      </c>
      <c r="AE16" s="2" t="s">
        <v>13</v>
      </c>
      <c r="AF16" s="2" t="s">
        <v>14</v>
      </c>
      <c r="AG16" s="2"/>
      <c r="AH16" s="2"/>
    </row>
    <row r="17" spans="1:36">
      <c r="D17" s="3" t="s">
        <v>26</v>
      </c>
      <c r="E17" s="3" t="s">
        <v>12</v>
      </c>
      <c r="F17" s="3" t="s">
        <v>66</v>
      </c>
      <c r="G17" s="12" t="s">
        <v>28</v>
      </c>
      <c r="H17" s="3" t="s">
        <v>29</v>
      </c>
      <c r="I17" s="3" t="s">
        <v>30</v>
      </c>
      <c r="J17" s="3" t="s">
        <v>29</v>
      </c>
      <c r="K17" s="3" t="s">
        <v>30</v>
      </c>
      <c r="L17" s="3" t="s">
        <v>31</v>
      </c>
      <c r="M17" s="3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67</v>
      </c>
      <c r="S17" t="s">
        <v>37</v>
      </c>
      <c r="T17" t="s">
        <v>38</v>
      </c>
      <c r="U17" t="s">
        <v>39</v>
      </c>
      <c r="V17" t="s">
        <v>40</v>
      </c>
      <c r="W17" t="s">
        <v>34</v>
      </c>
      <c r="X17" t="s">
        <v>41</v>
      </c>
      <c r="Y17" t="s">
        <v>32</v>
      </c>
      <c r="Z17" s="3" t="s">
        <v>11</v>
      </c>
      <c r="AA17" s="3" t="s">
        <v>12</v>
      </c>
      <c r="AE17" t="s">
        <v>76</v>
      </c>
      <c r="AF17" t="s">
        <v>78</v>
      </c>
      <c r="AG17" s="3"/>
      <c r="AH17" s="3"/>
    </row>
    <row r="18" spans="1:36">
      <c r="B18" s="13" t="s">
        <v>68</v>
      </c>
      <c r="C18" t="s">
        <v>88</v>
      </c>
      <c r="D18" s="4" t="s">
        <v>45</v>
      </c>
      <c r="E18" s="4" t="s">
        <v>45</v>
      </c>
      <c r="F18" s="4" t="s">
        <v>46</v>
      </c>
      <c r="G18" s="12" t="s">
        <v>45</v>
      </c>
      <c r="H18" s="4" t="s">
        <v>45</v>
      </c>
      <c r="I18" s="4" t="s">
        <v>45</v>
      </c>
      <c r="J18" s="4" t="s">
        <v>45</v>
      </c>
      <c r="K18" s="4" t="s">
        <v>45</v>
      </c>
      <c r="L18" s="4" t="s">
        <v>45</v>
      </c>
      <c r="M18" s="4" t="s">
        <v>45</v>
      </c>
      <c r="N18" t="s">
        <v>46</v>
      </c>
      <c r="O18" t="s">
        <v>50</v>
      </c>
      <c r="P18" t="s">
        <v>51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51</v>
      </c>
      <c r="W18" t="s">
        <v>51</v>
      </c>
      <c r="X18" t="s">
        <v>50</v>
      </c>
      <c r="Y18" t="s">
        <v>46</v>
      </c>
      <c r="Z18" s="4" t="s">
        <v>47</v>
      </c>
      <c r="AA18" s="4" t="s">
        <v>47</v>
      </c>
      <c r="AC18" s="4" t="s">
        <v>48</v>
      </c>
      <c r="AD18" s="4" t="s">
        <v>49</v>
      </c>
      <c r="AE18" s="3" t="s">
        <v>77</v>
      </c>
      <c r="AF18" s="3" t="s">
        <v>75</v>
      </c>
      <c r="AG18" s="4"/>
      <c r="AH18" s="4"/>
    </row>
    <row r="19" spans="1:36" hidden="1">
      <c r="A19" t="s">
        <v>89</v>
      </c>
      <c r="B19" s="13" t="s">
        <v>68</v>
      </c>
      <c r="C19" t="s">
        <v>88</v>
      </c>
      <c r="D19" s="4" t="str">
        <f>CONCATENATE(D16," ",D17)</f>
        <v>River flow Farm River</v>
      </c>
      <c r="E19" s="4" t="str">
        <f t="shared" ref="E19:Y19" si="0">CONCATENATE(E16," ",E17)</f>
        <v>River flow Agriburg</v>
      </c>
      <c r="F19" s="4" t="str">
        <f t="shared" si="0"/>
        <v>Farm Lake  Area</v>
      </c>
      <c r="G19" s="4" t="str">
        <f t="shared" si="0"/>
        <v>From Agriburg To Farm Lake</v>
      </c>
      <c r="H19" s="4" t="str">
        <f t="shared" si="0"/>
        <v>Farmville Residential  Use</v>
      </c>
      <c r="I19" s="4" t="str">
        <f t="shared" si="0"/>
        <v>Farmville Agricultural Use</v>
      </c>
      <c r="J19" s="4" t="str">
        <f t="shared" si="0"/>
        <v>Agriburg Residential  Use</v>
      </c>
      <c r="K19" s="4" t="str">
        <f t="shared" si="0"/>
        <v>Agriburg Agricultural Use</v>
      </c>
      <c r="L19" s="4" t="str">
        <f t="shared" si="0"/>
        <v>Farmville Human Use</v>
      </c>
      <c r="M19" s="4" t="str">
        <f t="shared" si="0"/>
        <v>Agriburg Human Use</v>
      </c>
      <c r="N19" s="4" t="str">
        <f t="shared" si="0"/>
        <v>Start  of Season Surface Area</v>
      </c>
      <c r="O19" s="4" t="str">
        <f t="shared" si="0"/>
        <v>Start of Season  Average Depth</v>
      </c>
      <c r="P19" s="4" t="str">
        <f t="shared" si="0"/>
        <v>Start of Season  Volume*</v>
      </c>
      <c r="Q19" s="4" t="str">
        <f t="shared" si="0"/>
        <v>Gains Farmville River (+ Dam as applicable)</v>
      </c>
      <c r="R19" s="4" t="str">
        <f t="shared" si="0"/>
        <v>Losses Farmville Use</v>
      </c>
      <c r="S19" s="4" t="str">
        <f t="shared" si="0"/>
        <v>Losses Farmville Residential</v>
      </c>
      <c r="T19" s="4" t="str">
        <f t="shared" si="0"/>
        <v>Losses Evaporation**</v>
      </c>
      <c r="U19" s="4" t="str">
        <f t="shared" si="0"/>
        <v>Losses Groundwater transport towards ocean</v>
      </c>
      <c r="V19" s="4" t="str">
        <f t="shared" si="0"/>
        <v>Total Loss Over whole season (1/4 year)</v>
      </c>
      <c r="W19" s="4" t="str">
        <f t="shared" si="0"/>
        <v>End of Season  Volume*</v>
      </c>
      <c r="X19" s="4" t="str">
        <f t="shared" si="0"/>
        <v>End of Season Average Depth***</v>
      </c>
      <c r="Y19" s="4" t="str">
        <f t="shared" si="0"/>
        <v>End of Season Surface Area</v>
      </c>
      <c r="Z19" s="4" t="str">
        <f>CONCATENATE(Z16," ",Z17)</f>
        <v>Corn yield Farmville</v>
      </c>
      <c r="AA19" s="4" t="str">
        <f>CONCATENATE(AA16," ",AA17)</f>
        <v>Corn yield Agriburg</v>
      </c>
      <c r="AB19" s="4" t="str">
        <f t="shared" ref="AB19:AF19" si="1">CONCATENATE(AB16," ",AB17)</f>
        <v xml:space="preserve"> </v>
      </c>
      <c r="AC19" s="4" t="str">
        <f t="shared" si="1"/>
        <v xml:space="preserve">Farmville </v>
      </c>
      <c r="AD19" s="4" t="str">
        <f t="shared" si="1"/>
        <v xml:space="preserve">Agriburg </v>
      </c>
      <c r="AE19" s="4" t="str">
        <f t="shared" si="1"/>
        <v>Water demand per acre to have stated corn yield</v>
      </c>
      <c r="AF19" s="4" t="str">
        <f t="shared" si="1"/>
        <v>Water needed  for 6000 acres</v>
      </c>
      <c r="AG19" s="4"/>
      <c r="AH19" s="4"/>
    </row>
    <row r="20" spans="1:36">
      <c r="B20" t="s">
        <v>68</v>
      </c>
      <c r="C20" t="s">
        <v>88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98</v>
      </c>
      <c r="M20" t="s">
        <v>99</v>
      </c>
      <c r="N20" t="s">
        <v>100</v>
      </c>
      <c r="O20" t="s">
        <v>101</v>
      </c>
      <c r="P20" t="s">
        <v>102</v>
      </c>
      <c r="Q20" t="s">
        <v>103</v>
      </c>
      <c r="R20" t="s">
        <v>104</v>
      </c>
      <c r="S20" t="s">
        <v>105</v>
      </c>
      <c r="T20" t="s">
        <v>106</v>
      </c>
      <c r="U20" t="s">
        <v>107</v>
      </c>
      <c r="V20" t="s">
        <v>108</v>
      </c>
      <c r="W20" t="s">
        <v>109</v>
      </c>
      <c r="X20" t="s">
        <v>110</v>
      </c>
      <c r="Y20" t="s">
        <v>111</v>
      </c>
      <c r="Z20" t="s">
        <v>112</v>
      </c>
      <c r="AA20" t="s">
        <v>113</v>
      </c>
      <c r="AC20" t="s">
        <v>11</v>
      </c>
      <c r="AD20" t="s">
        <v>12</v>
      </c>
      <c r="AE20" t="s">
        <v>114</v>
      </c>
      <c r="AF20" t="s">
        <v>115</v>
      </c>
    </row>
    <row r="21" spans="1:36">
      <c r="B21" s="13">
        <v>1</v>
      </c>
      <c r="C21" s="1" t="s">
        <v>52</v>
      </c>
      <c r="D21" s="1">
        <v>250</v>
      </c>
      <c r="E21" s="1">
        <v>350</v>
      </c>
      <c r="F21" s="1">
        <v>80000</v>
      </c>
      <c r="G21" s="1">
        <f>([1]Baseline!E21*0)</f>
        <v>0</v>
      </c>
      <c r="H21" s="1">
        <f>($G$7)</f>
        <v>50</v>
      </c>
      <c r="I21" s="1"/>
      <c r="J21" s="1">
        <v>40</v>
      </c>
      <c r="K21" s="1"/>
      <c r="L21" s="1">
        <f t="shared" ref="L21:L80" si="2">(D21+G21-H21-I21)</f>
        <v>200</v>
      </c>
      <c r="M21" s="1">
        <f t="shared" ref="M21:M80" si="3">(E21-J21-K21)</f>
        <v>310</v>
      </c>
      <c r="N21">
        <f t="shared" ref="N21:N80" si="4">F21</f>
        <v>80000</v>
      </c>
      <c r="O21">
        <v>14</v>
      </c>
      <c r="P21">
        <f t="shared" ref="P21:P80" si="5">O21*43560*N21</f>
        <v>48787200000</v>
      </c>
      <c r="Q21">
        <f t="shared" ref="Q21:Q80" si="6">D21+G21</f>
        <v>250</v>
      </c>
      <c r="R21">
        <f t="shared" ref="R21:R80" si="7">I21</f>
        <v>0</v>
      </c>
      <c r="S21">
        <f t="shared" ref="S21:S80" si="8">H21</f>
        <v>50</v>
      </c>
      <c r="T21">
        <f>((N21*4046.86*$AA$6*($AC$6-$AD$6))/3600)*0.0353/2</f>
        <v>266.08253559343331</v>
      </c>
      <c r="V21">
        <f t="shared" ref="V21:V80" si="9">(Q21-R21-S21-T21-U21)*$AF$5</f>
        <v>-520994710.6186282</v>
      </c>
      <c r="W21">
        <f>P21+V21</f>
        <v>48266205289.381371</v>
      </c>
      <c r="X21">
        <v>14</v>
      </c>
      <c r="Y21">
        <f t="shared" ref="Y21:Y80" si="10">(W21/X21)/43560</f>
        <v>79145.686228160455</v>
      </c>
      <c r="Z21" s="1"/>
      <c r="AA21" s="1"/>
      <c r="AB21" s="1"/>
      <c r="AC21" s="1"/>
      <c r="AD21" s="1"/>
      <c r="AE21" s="1"/>
      <c r="AF21" s="1"/>
      <c r="AG21" s="1"/>
      <c r="AH21" s="1"/>
      <c r="AJ21" s="1"/>
    </row>
    <row r="22" spans="1:36">
      <c r="B22" s="13">
        <v>1</v>
      </c>
      <c r="C22" s="1" t="s">
        <v>53</v>
      </c>
      <c r="D22" s="1">
        <v>100</v>
      </c>
      <c r="E22" s="1">
        <v>180</v>
      </c>
      <c r="F22" s="1">
        <f t="shared" ref="F22" si="11">Y21</f>
        <v>79145.686228160455</v>
      </c>
      <c r="G22" s="1">
        <f>([1]Baseline!E22*0)</f>
        <v>0</v>
      </c>
      <c r="H22" s="1">
        <f>$G$8</f>
        <v>100</v>
      </c>
      <c r="I22" s="1">
        <f>AC22</f>
        <v>46.553052941147151</v>
      </c>
      <c r="J22" s="1">
        <v>70</v>
      </c>
      <c r="K22" s="1">
        <f>AD22</f>
        <v>55</v>
      </c>
      <c r="L22" s="10">
        <f t="shared" si="2"/>
        <v>-46.553052941147151</v>
      </c>
      <c r="M22" s="10">
        <f t="shared" si="3"/>
        <v>55</v>
      </c>
      <c r="N22">
        <f t="shared" si="4"/>
        <v>79145.686228160455</v>
      </c>
      <c r="O22">
        <v>14</v>
      </c>
      <c r="P22">
        <f t="shared" si="5"/>
        <v>48266205289.381371</v>
      </c>
      <c r="Q22">
        <f t="shared" si="6"/>
        <v>100</v>
      </c>
      <c r="R22">
        <f>I22</f>
        <v>46.553052941147151</v>
      </c>
      <c r="S22">
        <f t="shared" si="8"/>
        <v>100</v>
      </c>
      <c r="T22">
        <f t="shared" ref="T22:T80" si="12">((N22*4046.86*$AA$6*($AC$6-$AD$6))/3600)*0.0353/2</f>
        <v>263.24106091089016</v>
      </c>
      <c r="V22">
        <f t="shared" si="9"/>
        <v>-2442416793.6094623</v>
      </c>
      <c r="W22">
        <f t="shared" ref="W22" si="13">P22+V22</f>
        <v>45823788495.771912</v>
      </c>
      <c r="X22">
        <v>14</v>
      </c>
      <c r="Y22">
        <f t="shared" si="10"/>
        <v>75140.673776354306</v>
      </c>
      <c r="Z22" s="1">
        <f>(AC22*$AG$5*0.00251)/6000-35.9</f>
        <v>166.01362546057871</v>
      </c>
      <c r="AA22" s="1">
        <f>(AD22*$AG$5*0.00251)/6000-35.9</f>
        <v>202.65040000000002</v>
      </c>
      <c r="AB22" s="1"/>
      <c r="AC22" s="1">
        <f>(P22/$AG$5)*0.01</f>
        <v>46.553052941147151</v>
      </c>
      <c r="AD22" s="1">
        <f>0.5*(E22-J22)</f>
        <v>55</v>
      </c>
      <c r="AE22" s="1">
        <f>(Z22+35.9)/0.00251</f>
        <v>80443.675482302278</v>
      </c>
      <c r="AF22" s="1">
        <f>AE22*6000</f>
        <v>482662052.89381367</v>
      </c>
      <c r="AG22" s="1"/>
      <c r="AH22" s="1"/>
    </row>
    <row r="23" spans="1:36">
      <c r="B23" s="13">
        <v>2</v>
      </c>
      <c r="C23" s="1" t="s">
        <v>52</v>
      </c>
      <c r="D23" s="1">
        <v>250</v>
      </c>
      <c r="E23" s="1">
        <v>350</v>
      </c>
      <c r="F23" s="1">
        <f>Y22</f>
        <v>75140.673776354306</v>
      </c>
      <c r="G23" s="1">
        <f>([1]Baseline!E23*0)</f>
        <v>0</v>
      </c>
      <c r="H23" s="1">
        <f>($G$7)</f>
        <v>50</v>
      </c>
      <c r="I23" s="1"/>
      <c r="J23" s="1">
        <v>40</v>
      </c>
      <c r="K23" s="1"/>
      <c r="L23" s="1">
        <f t="shared" si="2"/>
        <v>200</v>
      </c>
      <c r="M23" s="1">
        <f t="shared" si="3"/>
        <v>310</v>
      </c>
      <c r="N23">
        <f t="shared" si="4"/>
        <v>75140.673776354306</v>
      </c>
      <c r="O23">
        <v>14</v>
      </c>
      <c r="P23">
        <f t="shared" si="5"/>
        <v>45823788495.771912</v>
      </c>
      <c r="Q23">
        <f t="shared" si="6"/>
        <v>250</v>
      </c>
      <c r="R23">
        <f t="shared" si="7"/>
        <v>0</v>
      </c>
      <c r="S23">
        <f t="shared" si="8"/>
        <v>50</v>
      </c>
      <c r="T23">
        <f t="shared" si="12"/>
        <v>249.92026255764202</v>
      </c>
      <c r="V23">
        <f t="shared" si="9"/>
        <v>-393571350.00444967</v>
      </c>
      <c r="W23">
        <f>P23+V23</f>
        <v>45430217145.767464</v>
      </c>
      <c r="X23">
        <v>14</v>
      </c>
      <c r="Y23">
        <f t="shared" si="10"/>
        <v>74495.305565012895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6">
      <c r="B24" s="13">
        <v>2</v>
      </c>
      <c r="C24" s="1" t="s">
        <v>53</v>
      </c>
      <c r="D24" s="1">
        <v>100</v>
      </c>
      <c r="E24" s="1">
        <v>180</v>
      </c>
      <c r="F24" s="1">
        <f t="shared" ref="F24" si="14">Y23</f>
        <v>74495.305565012895</v>
      </c>
      <c r="G24" s="1">
        <f>([1]Baseline!E24*0)</f>
        <v>0</v>
      </c>
      <c r="H24" s="1">
        <f>$G$8</f>
        <v>100</v>
      </c>
      <c r="I24" s="1">
        <f t="shared" ref="I24" si="15">AC24</f>
        <v>43.81772487053189</v>
      </c>
      <c r="J24" s="1">
        <v>70</v>
      </c>
      <c r="K24" s="1">
        <f>AD24</f>
        <v>55</v>
      </c>
      <c r="L24" s="10">
        <f t="shared" si="2"/>
        <v>-43.81772487053189</v>
      </c>
      <c r="M24" s="10">
        <f t="shared" si="3"/>
        <v>55</v>
      </c>
      <c r="N24">
        <f t="shared" si="4"/>
        <v>74495.305565012895</v>
      </c>
      <c r="O24">
        <v>14</v>
      </c>
      <c r="P24">
        <f t="shared" si="5"/>
        <v>45430217145.767464</v>
      </c>
      <c r="Q24">
        <f t="shared" si="6"/>
        <v>100</v>
      </c>
      <c r="R24">
        <f t="shared" si="7"/>
        <v>43.81772487053189</v>
      </c>
      <c r="S24">
        <f t="shared" si="8"/>
        <v>100</v>
      </c>
      <c r="T24">
        <f t="shared" si="12"/>
        <v>247.77374743182796</v>
      </c>
      <c r="V24">
        <f t="shared" si="9"/>
        <v>-2298907167.6318054</v>
      </c>
      <c r="W24">
        <f t="shared" ref="W24" si="16">P24+V24</f>
        <v>43131309978.135658</v>
      </c>
      <c r="X24">
        <v>14</v>
      </c>
      <c r="Y24">
        <f t="shared" si="10"/>
        <v>70725.61651930942</v>
      </c>
      <c r="Z24" s="1">
        <f t="shared" ref="Z24:AA24" si="17">(AC24*$AG$5*0.00251)/6000-35.9</f>
        <v>154.14974172646055</v>
      </c>
      <c r="AA24" s="1">
        <f t="shared" si="17"/>
        <v>202.65040000000002</v>
      </c>
      <c r="AB24" s="1"/>
      <c r="AC24" s="1">
        <f t="shared" ref="AC24" si="18">(P24/$AG$5)*0.01</f>
        <v>43.81772487053189</v>
      </c>
      <c r="AD24" s="1">
        <f t="shared" ref="AD24" si="19">0.5*(E24-J24)</f>
        <v>55</v>
      </c>
      <c r="AE24" s="1">
        <f t="shared" ref="AE24" si="20">(Z24+35.9)/0.00251</f>
        <v>75717.028576279103</v>
      </c>
      <c r="AF24" s="1">
        <f t="shared" ref="AF24" si="21">AE24*6000</f>
        <v>454302171.45767462</v>
      </c>
      <c r="AG24" s="1"/>
      <c r="AH24" s="1"/>
    </row>
    <row r="25" spans="1:36">
      <c r="B25" s="13">
        <v>3</v>
      </c>
      <c r="C25" s="1" t="s">
        <v>52</v>
      </c>
      <c r="D25" s="1">
        <v>250</v>
      </c>
      <c r="E25" s="1">
        <v>350</v>
      </c>
      <c r="F25" s="1">
        <f>Y24</f>
        <v>70725.61651930942</v>
      </c>
      <c r="G25" s="1">
        <f>([1]Baseline!E25*0)</f>
        <v>0</v>
      </c>
      <c r="H25" s="1">
        <f>($G$7)</f>
        <v>50</v>
      </c>
      <c r="I25" s="1"/>
      <c r="J25" s="1">
        <v>40</v>
      </c>
      <c r="K25" s="1"/>
      <c r="L25" s="1">
        <f t="shared" si="2"/>
        <v>200</v>
      </c>
      <c r="M25" s="1">
        <f t="shared" si="3"/>
        <v>310</v>
      </c>
      <c r="N25">
        <f t="shared" si="4"/>
        <v>70725.61651930942</v>
      </c>
      <c r="O25">
        <v>14</v>
      </c>
      <c r="P25">
        <f t="shared" si="5"/>
        <v>43131309978.135658</v>
      </c>
      <c r="Q25">
        <f t="shared" si="6"/>
        <v>250</v>
      </c>
      <c r="R25">
        <f t="shared" si="7"/>
        <v>0</v>
      </c>
      <c r="S25">
        <f t="shared" si="8"/>
        <v>50</v>
      </c>
      <c r="T25">
        <f t="shared" si="12"/>
        <v>235.23564218583331</v>
      </c>
      <c r="V25">
        <f t="shared" si="9"/>
        <v>-277797802.99310982</v>
      </c>
      <c r="W25">
        <f>P25+V25</f>
        <v>42853512175.142548</v>
      </c>
      <c r="X25">
        <v>14</v>
      </c>
      <c r="Y25">
        <f t="shared" si="10"/>
        <v>70270.090802739316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1:36">
      <c r="B26" s="13">
        <v>3</v>
      </c>
      <c r="C26" s="1" t="s">
        <v>53</v>
      </c>
      <c r="D26" s="1">
        <v>100</v>
      </c>
      <c r="E26" s="1">
        <v>180</v>
      </c>
      <c r="F26" s="1">
        <f t="shared" ref="F26" si="22">Y25</f>
        <v>70270.090802739316</v>
      </c>
      <c r="G26" s="1">
        <f>([1]Baseline!E26*0)</f>
        <v>0</v>
      </c>
      <c r="H26" s="1">
        <f>$G$8</f>
        <v>100</v>
      </c>
      <c r="I26" s="1">
        <f t="shared" ref="I26" si="23">AC26</f>
        <v>41.332477020777922</v>
      </c>
      <c r="J26" s="1">
        <v>70</v>
      </c>
      <c r="K26" s="1">
        <f>AD26</f>
        <v>55</v>
      </c>
      <c r="L26" s="10">
        <f t="shared" si="2"/>
        <v>-41.332477020777922</v>
      </c>
      <c r="M26" s="10">
        <f t="shared" si="3"/>
        <v>55</v>
      </c>
      <c r="N26">
        <f t="shared" si="4"/>
        <v>70270.090802739316</v>
      </c>
      <c r="O26">
        <v>14</v>
      </c>
      <c r="P26">
        <f t="shared" si="5"/>
        <v>42853512175.142548</v>
      </c>
      <c r="Q26">
        <f t="shared" si="6"/>
        <v>100</v>
      </c>
      <c r="R26">
        <f t="shared" si="7"/>
        <v>41.332477020777922</v>
      </c>
      <c r="S26">
        <f t="shared" si="8"/>
        <v>100</v>
      </c>
      <c r="T26">
        <f t="shared" si="12"/>
        <v>233.720549214671</v>
      </c>
      <c r="V26">
        <f t="shared" si="9"/>
        <v>-2168518058.8402791</v>
      </c>
      <c r="W26">
        <f t="shared" ref="W26" si="24">P26+V26</f>
        <v>40684994116.302269</v>
      </c>
      <c r="X26">
        <v>14</v>
      </c>
      <c r="Y26">
        <f t="shared" si="10"/>
        <v>66714.210475374304</v>
      </c>
      <c r="Z26" s="1">
        <f t="shared" ref="Z26:AA26" si="25">(AC26*$AG$5*0.00251)/6000-35.9</f>
        <v>143.3705259326797</v>
      </c>
      <c r="AA26" s="1">
        <f t="shared" si="25"/>
        <v>202.65040000000002</v>
      </c>
      <c r="AB26" s="1"/>
      <c r="AC26" s="1">
        <f t="shared" ref="AC26" si="26">(P26/$AG$5)*0.01</f>
        <v>41.332477020777922</v>
      </c>
      <c r="AD26" s="1">
        <f t="shared" ref="AD26" si="27">0.5*(E26-J26)</f>
        <v>55</v>
      </c>
      <c r="AE26" s="1">
        <f t="shared" ref="AE26" si="28">(Z26+35.9)/0.00251</f>
        <v>71422.520291904264</v>
      </c>
      <c r="AF26" s="1">
        <f t="shared" ref="AF26" si="29">AE26*6000</f>
        <v>428535121.75142556</v>
      </c>
      <c r="AG26" s="1"/>
      <c r="AH26" s="1"/>
    </row>
    <row r="27" spans="1:36">
      <c r="B27" s="13">
        <v>4</v>
      </c>
      <c r="C27" s="1" t="s">
        <v>52</v>
      </c>
      <c r="D27" s="1">
        <v>250</v>
      </c>
      <c r="E27" s="1">
        <v>350</v>
      </c>
      <c r="F27" s="1">
        <f>Y26</f>
        <v>66714.210475374304</v>
      </c>
      <c r="G27" s="1">
        <f>([1]Baseline!E27*0)</f>
        <v>0</v>
      </c>
      <c r="H27" s="1">
        <f>($G$7)</f>
        <v>50</v>
      </c>
      <c r="I27" s="1"/>
      <c r="J27" s="1">
        <v>40</v>
      </c>
      <c r="K27" s="1"/>
      <c r="L27" s="1">
        <f t="shared" si="2"/>
        <v>200</v>
      </c>
      <c r="M27" s="1">
        <f t="shared" si="3"/>
        <v>310</v>
      </c>
      <c r="N27">
        <f t="shared" si="4"/>
        <v>66714.210475374304</v>
      </c>
      <c r="O27">
        <v>14</v>
      </c>
      <c r="P27">
        <f t="shared" si="5"/>
        <v>40684994116.302269</v>
      </c>
      <c r="Q27">
        <f t="shared" si="6"/>
        <v>250</v>
      </c>
      <c r="R27">
        <f t="shared" si="7"/>
        <v>0</v>
      </c>
      <c r="S27">
        <f t="shared" si="8"/>
        <v>50</v>
      </c>
      <c r="T27">
        <f t="shared" si="12"/>
        <v>221.89357854251986</v>
      </c>
      <c r="V27">
        <f t="shared" si="9"/>
        <v>-172608973.22922659</v>
      </c>
      <c r="W27">
        <f>P27+V27</f>
        <v>40512385143.073044</v>
      </c>
      <c r="X27">
        <v>14</v>
      </c>
      <c r="Y27">
        <f t="shared" si="10"/>
        <v>66431.170705550699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1:36">
      <c r="B28" s="13">
        <v>4</v>
      </c>
      <c r="C28" s="1" t="s">
        <v>53</v>
      </c>
      <c r="D28" s="1">
        <v>100</v>
      </c>
      <c r="E28" s="1">
        <v>180</v>
      </c>
      <c r="F28" s="1">
        <f t="shared" ref="F28" si="30">Y27</f>
        <v>66431.170705550699</v>
      </c>
      <c r="G28" s="1">
        <f>([1]Baseline!E28*0)</f>
        <v>0</v>
      </c>
      <c r="H28" s="1">
        <f>$G$8</f>
        <v>100</v>
      </c>
      <c r="I28" s="1">
        <f t="shared" ref="I28" si="31">AC28</f>
        <v>39.074445546945448</v>
      </c>
      <c r="J28" s="1">
        <v>70</v>
      </c>
      <c r="K28" s="1">
        <f>AD28</f>
        <v>55</v>
      </c>
      <c r="L28" s="10">
        <f t="shared" si="2"/>
        <v>-39.074445546945448</v>
      </c>
      <c r="M28" s="10">
        <f t="shared" si="3"/>
        <v>55</v>
      </c>
      <c r="N28">
        <f t="shared" si="4"/>
        <v>66431.170705550699</v>
      </c>
      <c r="O28">
        <v>14</v>
      </c>
      <c r="P28">
        <f t="shared" si="5"/>
        <v>40512385143.073036</v>
      </c>
      <c r="Q28">
        <f t="shared" si="6"/>
        <v>100</v>
      </c>
      <c r="R28">
        <f t="shared" si="7"/>
        <v>39.074445546945448</v>
      </c>
      <c r="S28">
        <f t="shared" si="8"/>
        <v>100</v>
      </c>
      <c r="T28">
        <f t="shared" si="12"/>
        <v>220.95217929716429</v>
      </c>
      <c r="V28">
        <f t="shared" si="9"/>
        <v>-2050049910.270961</v>
      </c>
      <c r="W28">
        <f t="shared" ref="W28" si="32">P28+V28</f>
        <v>38462335232.802078</v>
      </c>
      <c r="X28">
        <v>14</v>
      </c>
      <c r="Y28">
        <f t="shared" si="10"/>
        <v>63069.551411521184</v>
      </c>
      <c r="Z28" s="1">
        <f t="shared" ref="Z28:AA28" si="33">(AC28*$AG$5*0.00251)/6000-35.9</f>
        <v>133.57681118185556</v>
      </c>
      <c r="AA28" s="1">
        <f t="shared" si="33"/>
        <v>202.65040000000002</v>
      </c>
      <c r="AB28" s="1"/>
      <c r="AC28" s="1">
        <f t="shared" ref="AC28" si="34">(P28/$AG$5)*0.01</f>
        <v>39.074445546945448</v>
      </c>
      <c r="AD28" s="1">
        <f t="shared" ref="AD28" si="35">0.5*(E28-J28)</f>
        <v>55</v>
      </c>
      <c r="AE28" s="1">
        <f t="shared" ref="AE28" si="36">(Z28+35.9)/0.00251</f>
        <v>67520.641905121738</v>
      </c>
      <c r="AF28" s="1">
        <f t="shared" ref="AF28" si="37">AE28*6000</f>
        <v>405123851.4307304</v>
      </c>
      <c r="AG28" s="1"/>
      <c r="AH28" s="1"/>
    </row>
    <row r="29" spans="1:36">
      <c r="B29" s="13">
        <v>5</v>
      </c>
      <c r="C29" s="1" t="s">
        <v>52</v>
      </c>
      <c r="D29" s="1">
        <v>250</v>
      </c>
      <c r="E29" s="1">
        <v>350</v>
      </c>
      <c r="F29" s="1">
        <f>Y28</f>
        <v>63069.551411521184</v>
      </c>
      <c r="G29" s="1">
        <f>([1]Baseline!E29*0)</f>
        <v>0</v>
      </c>
      <c r="H29" s="1">
        <f>($G$7)</f>
        <v>50</v>
      </c>
      <c r="I29" s="1"/>
      <c r="J29" s="1">
        <v>40</v>
      </c>
      <c r="K29" s="1"/>
      <c r="L29" s="1">
        <f t="shared" si="2"/>
        <v>200</v>
      </c>
      <c r="M29" s="1">
        <f t="shared" si="3"/>
        <v>310</v>
      </c>
      <c r="N29">
        <f t="shared" si="4"/>
        <v>63069.551411521184</v>
      </c>
      <c r="O29">
        <v>14</v>
      </c>
      <c r="P29">
        <f t="shared" si="5"/>
        <v>38462335232.802078</v>
      </c>
      <c r="Q29">
        <f t="shared" si="6"/>
        <v>250</v>
      </c>
      <c r="R29">
        <f t="shared" si="7"/>
        <v>0</v>
      </c>
      <c r="S29">
        <f t="shared" si="8"/>
        <v>50</v>
      </c>
      <c r="T29">
        <f t="shared" si="12"/>
        <v>209.77132697897451</v>
      </c>
      <c r="V29">
        <f t="shared" si="9"/>
        <v>-77037141.902235076</v>
      </c>
      <c r="W29">
        <f>P29+V29</f>
        <v>38385298090.899841</v>
      </c>
      <c r="X29">
        <v>14</v>
      </c>
      <c r="Y29">
        <f t="shared" si="10"/>
        <v>62943.22788091933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1:36">
      <c r="B30" s="13">
        <v>5</v>
      </c>
      <c r="C30" s="1" t="s">
        <v>53</v>
      </c>
      <c r="D30" s="1">
        <v>100</v>
      </c>
      <c r="E30" s="1">
        <v>180</v>
      </c>
      <c r="F30" s="1">
        <f t="shared" ref="F30" si="38">Y29</f>
        <v>62943.22788091933</v>
      </c>
      <c r="G30" s="1">
        <f>([1]Baseline!E30*0)</f>
        <v>0</v>
      </c>
      <c r="H30" s="1">
        <f>$G$8</f>
        <v>100</v>
      </c>
      <c r="I30" s="1">
        <f t="shared" ref="I30" si="39">AC30</f>
        <v>37.022856954957412</v>
      </c>
      <c r="J30" s="1">
        <v>70</v>
      </c>
      <c r="K30" s="1">
        <f>AD30</f>
        <v>55</v>
      </c>
      <c r="L30" s="10">
        <f t="shared" si="2"/>
        <v>-37.022856954957412</v>
      </c>
      <c r="M30" s="10">
        <f t="shared" si="3"/>
        <v>55</v>
      </c>
      <c r="N30">
        <f t="shared" si="4"/>
        <v>62943.22788091933</v>
      </c>
      <c r="O30">
        <v>14</v>
      </c>
      <c r="P30">
        <f t="shared" si="5"/>
        <v>38385298090.899841</v>
      </c>
      <c r="Q30">
        <f t="shared" si="6"/>
        <v>100</v>
      </c>
      <c r="R30">
        <f t="shared" si="7"/>
        <v>37.022856954957412</v>
      </c>
      <c r="S30">
        <f t="shared" si="8"/>
        <v>100</v>
      </c>
      <c r="T30">
        <f t="shared" si="12"/>
        <v>209.35117091237882</v>
      </c>
      <c r="V30">
        <f t="shared" si="9"/>
        <v>-1942412835.7060788</v>
      </c>
      <c r="W30">
        <f t="shared" ref="W30" si="40">P30+V30</f>
        <v>36442885255.193764</v>
      </c>
      <c r="X30">
        <v>14</v>
      </c>
      <c r="Y30">
        <f t="shared" si="10"/>
        <v>59758.109102705239</v>
      </c>
      <c r="Z30" s="1">
        <f t="shared" ref="Z30:AA30" si="41">(AC30*$AG$5*0.00251)/6000-35.9</f>
        <v>124.67849701359768</v>
      </c>
      <c r="AA30" s="1">
        <f t="shared" si="41"/>
        <v>202.65040000000002</v>
      </c>
      <c r="AB30" s="1"/>
      <c r="AC30" s="1">
        <f t="shared" ref="AC30" si="42">(P30/$AG$5)*0.01</f>
        <v>37.022856954957412</v>
      </c>
      <c r="AD30" s="1">
        <f t="shared" ref="AD30" si="43">0.5*(E30-J30)</f>
        <v>55</v>
      </c>
      <c r="AE30" s="1">
        <f t="shared" ref="AE30" si="44">(Z30+35.9)/0.00251</f>
        <v>63975.496818166408</v>
      </c>
      <c r="AF30" s="1">
        <f t="shared" ref="AF30" si="45">AE30*6000</f>
        <v>383852980.90899843</v>
      </c>
      <c r="AG30" s="1"/>
      <c r="AH30" s="1"/>
    </row>
    <row r="31" spans="1:36">
      <c r="B31" s="13">
        <v>6</v>
      </c>
      <c r="C31" s="1" t="s">
        <v>52</v>
      </c>
      <c r="D31" s="1">
        <v>250</v>
      </c>
      <c r="E31" s="1">
        <v>350</v>
      </c>
      <c r="F31" s="1">
        <f>Y30</f>
        <v>59758.109102705239</v>
      </c>
      <c r="G31" s="1">
        <f>([1]Baseline!E31*0)</f>
        <v>0</v>
      </c>
      <c r="H31" s="1">
        <f>($G$7)</f>
        <v>50</v>
      </c>
      <c r="I31" s="1"/>
      <c r="J31" s="1">
        <v>40</v>
      </c>
      <c r="K31" s="1"/>
      <c r="L31" s="1">
        <f t="shared" si="2"/>
        <v>200</v>
      </c>
      <c r="M31" s="1">
        <f t="shared" si="3"/>
        <v>310</v>
      </c>
      <c r="N31">
        <f t="shared" si="4"/>
        <v>59758.109102705239</v>
      </c>
      <c r="O31">
        <v>14</v>
      </c>
      <c r="P31">
        <f t="shared" si="5"/>
        <v>36442885255.193764</v>
      </c>
      <c r="Q31">
        <f t="shared" si="6"/>
        <v>250</v>
      </c>
      <c r="R31">
        <f t="shared" si="7"/>
        <v>0</v>
      </c>
      <c r="S31">
        <f t="shared" si="8"/>
        <v>50</v>
      </c>
      <c r="T31">
        <f t="shared" si="12"/>
        <v>198.75736490396051</v>
      </c>
      <c r="V31">
        <f t="shared" si="9"/>
        <v>9796935.0971753616</v>
      </c>
      <c r="W31">
        <f>P31+V31</f>
        <v>36452682190.290939</v>
      </c>
      <c r="X31">
        <v>14</v>
      </c>
      <c r="Y31">
        <f t="shared" si="10"/>
        <v>59774.173865753211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1:36">
      <c r="B32" s="13">
        <v>6</v>
      </c>
      <c r="C32" s="1" t="s">
        <v>53</v>
      </c>
      <c r="D32" s="1">
        <v>100</v>
      </c>
      <c r="E32" s="1">
        <v>180</v>
      </c>
      <c r="F32" s="1">
        <f t="shared" ref="F32" si="46">Y31</f>
        <v>59774.173865753211</v>
      </c>
      <c r="G32" s="1">
        <f>([1]Baseline!E32*0)</f>
        <v>0</v>
      </c>
      <c r="H32" s="1">
        <f>$G$8</f>
        <v>100</v>
      </c>
      <c r="I32" s="1">
        <f t="shared" ref="I32" si="47">AC32</f>
        <v>35.158836989092343</v>
      </c>
      <c r="J32" s="1">
        <v>70</v>
      </c>
      <c r="K32" s="1">
        <f>AD32</f>
        <v>55</v>
      </c>
      <c r="L32" s="10">
        <f t="shared" si="2"/>
        <v>-35.158836989092343</v>
      </c>
      <c r="M32" s="10">
        <f t="shared" si="3"/>
        <v>55</v>
      </c>
      <c r="N32">
        <f t="shared" si="4"/>
        <v>59774.173865753211</v>
      </c>
      <c r="O32">
        <v>14</v>
      </c>
      <c r="P32">
        <f t="shared" si="5"/>
        <v>36452682190.290939</v>
      </c>
      <c r="Q32">
        <f t="shared" si="6"/>
        <v>100</v>
      </c>
      <c r="R32">
        <f t="shared" si="7"/>
        <v>35.158836989092343</v>
      </c>
      <c r="S32">
        <f t="shared" si="8"/>
        <v>100</v>
      </c>
      <c r="T32">
        <f t="shared" si="12"/>
        <v>198.81079681502939</v>
      </c>
      <c r="V32">
        <f t="shared" si="9"/>
        <v>-1844616592.9116957</v>
      </c>
      <c r="W32">
        <f t="shared" ref="W32" si="48">P32+V32</f>
        <v>34608065597.379242</v>
      </c>
      <c r="X32">
        <v>14</v>
      </c>
      <c r="Y32">
        <f t="shared" si="10"/>
        <v>56749.418859666868</v>
      </c>
      <c r="Z32" s="1">
        <f t="shared" ref="Z32:AA32" si="49">(AC32*$AG$5*0.00251)/6000-35.9</f>
        <v>116.59372049605042</v>
      </c>
      <c r="AA32" s="1">
        <f t="shared" si="49"/>
        <v>202.65040000000002</v>
      </c>
      <c r="AB32" s="1"/>
      <c r="AC32" s="1">
        <f t="shared" ref="AC32" si="50">(P32/$AG$5)*0.01</f>
        <v>35.158836989092343</v>
      </c>
      <c r="AD32" s="1">
        <f t="shared" ref="AD32" si="51">0.5*(E32-J32)</f>
        <v>55</v>
      </c>
      <c r="AE32" s="1">
        <f t="shared" ref="AE32" si="52">(Z32+35.9)/0.00251</f>
        <v>60754.470317151565</v>
      </c>
      <c r="AF32" s="1">
        <f t="shared" ref="AF32" si="53">AE32*6000</f>
        <v>364526821.9029094</v>
      </c>
      <c r="AG32" s="1"/>
      <c r="AH32" s="1"/>
    </row>
    <row r="33" spans="2:34">
      <c r="B33" s="13">
        <v>7</v>
      </c>
      <c r="C33" s="1" t="s">
        <v>52</v>
      </c>
      <c r="D33" s="1">
        <v>250</v>
      </c>
      <c r="E33" s="1">
        <v>350</v>
      </c>
      <c r="F33" s="1">
        <f>Y32</f>
        <v>56749.418859666868</v>
      </c>
      <c r="G33" s="1">
        <f>([1]Baseline!E33*0)</f>
        <v>0</v>
      </c>
      <c r="H33" s="1">
        <f>($G$7)</f>
        <v>50</v>
      </c>
      <c r="I33" s="1"/>
      <c r="J33" s="1">
        <v>40</v>
      </c>
      <c r="K33" s="1"/>
      <c r="L33" s="1">
        <f t="shared" si="2"/>
        <v>200</v>
      </c>
      <c r="M33" s="1">
        <f t="shared" si="3"/>
        <v>310</v>
      </c>
      <c r="N33">
        <f t="shared" si="4"/>
        <v>56749.418859666868</v>
      </c>
      <c r="O33">
        <v>14</v>
      </c>
      <c r="P33">
        <f t="shared" si="5"/>
        <v>34608065597.379242</v>
      </c>
      <c r="Q33">
        <f t="shared" si="6"/>
        <v>250</v>
      </c>
      <c r="R33">
        <f t="shared" si="7"/>
        <v>0</v>
      </c>
      <c r="S33">
        <f t="shared" si="8"/>
        <v>50</v>
      </c>
      <c r="T33">
        <f t="shared" si="12"/>
        <v>188.75036579542459</v>
      </c>
      <c r="V33">
        <f t="shared" si="9"/>
        <v>88692116.068872571</v>
      </c>
      <c r="W33">
        <f>P33+V33</f>
        <v>34696757713.448112</v>
      </c>
      <c r="X33">
        <v>14</v>
      </c>
      <c r="Y33">
        <f t="shared" si="10"/>
        <v>56894.853918155764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2:34">
      <c r="B34" s="13">
        <v>7</v>
      </c>
      <c r="C34" s="1" t="s">
        <v>53</v>
      </c>
      <c r="D34" s="1">
        <v>100</v>
      </c>
      <c r="E34" s="1">
        <v>180</v>
      </c>
      <c r="F34" s="1">
        <f t="shared" ref="F34" si="54">Y33</f>
        <v>56894.853918155764</v>
      </c>
      <c r="G34" s="1">
        <f>([1]Baseline!E34*0)</f>
        <v>0</v>
      </c>
      <c r="H34" s="1">
        <f>$G$8</f>
        <v>100</v>
      </c>
      <c r="I34" s="1">
        <f t="shared" ref="I34" si="55">AC34</f>
        <v>33.465236992137456</v>
      </c>
      <c r="J34" s="1">
        <v>70</v>
      </c>
      <c r="K34" s="1">
        <f>AD34</f>
        <v>55</v>
      </c>
      <c r="L34" s="10">
        <f t="shared" si="2"/>
        <v>-33.465236992137456</v>
      </c>
      <c r="M34" s="10">
        <f t="shared" si="3"/>
        <v>55</v>
      </c>
      <c r="N34">
        <f t="shared" si="4"/>
        <v>56894.853918155764</v>
      </c>
      <c r="O34">
        <v>14</v>
      </c>
      <c r="P34">
        <f t="shared" si="5"/>
        <v>34696757713.448112</v>
      </c>
      <c r="Q34">
        <f t="shared" si="6"/>
        <v>100</v>
      </c>
      <c r="R34">
        <f t="shared" si="7"/>
        <v>33.465236992137456</v>
      </c>
      <c r="S34">
        <f t="shared" si="8"/>
        <v>100</v>
      </c>
      <c r="T34">
        <f t="shared" si="12"/>
        <v>189.23408740951089</v>
      </c>
      <c r="V34">
        <f t="shared" si="9"/>
        <v>-1755761473.5825956</v>
      </c>
      <c r="W34">
        <f t="shared" ref="W34" si="56">P34+V34</f>
        <v>32940996239.865517</v>
      </c>
      <c r="X34">
        <v>14</v>
      </c>
      <c r="Y34">
        <f t="shared" si="10"/>
        <v>54015.801259126194</v>
      </c>
      <c r="Z34" s="1">
        <f t="shared" ref="Z34:AA34" si="57">(AC34*$AG$5*0.00251)/6000-35.9</f>
        <v>109.24810310125795</v>
      </c>
      <c r="AA34" s="1">
        <f t="shared" si="57"/>
        <v>202.65040000000002</v>
      </c>
      <c r="AB34" s="1"/>
      <c r="AC34" s="1">
        <f t="shared" ref="AC34" si="58">(P34/$AG$5)*0.01</f>
        <v>33.465236992137456</v>
      </c>
      <c r="AD34" s="1">
        <f t="shared" ref="AD34" si="59">0.5*(E34-J34)</f>
        <v>55</v>
      </c>
      <c r="AE34" s="1">
        <f t="shared" ref="AE34" si="60">(Z34+35.9)/0.00251</f>
        <v>57827.929522413528</v>
      </c>
      <c r="AF34" s="1">
        <f t="shared" ref="AF34" si="61">AE34*6000</f>
        <v>346967577.13448119</v>
      </c>
      <c r="AG34" s="1"/>
      <c r="AH34" s="1"/>
    </row>
    <row r="35" spans="2:34">
      <c r="B35" s="13">
        <v>8</v>
      </c>
      <c r="C35" s="1" t="s">
        <v>52</v>
      </c>
      <c r="D35" s="1">
        <v>250</v>
      </c>
      <c r="E35" s="1">
        <v>350</v>
      </c>
      <c r="F35" s="1">
        <f>Y34</f>
        <v>54015.801259126194</v>
      </c>
      <c r="G35" s="1">
        <f>([1]Baseline!E35*0)</f>
        <v>0</v>
      </c>
      <c r="H35" s="1">
        <f>($G$7)</f>
        <v>50</v>
      </c>
      <c r="I35" s="1"/>
      <c r="J35" s="1">
        <v>40</v>
      </c>
      <c r="K35" s="1"/>
      <c r="L35" s="1">
        <f t="shared" si="2"/>
        <v>200</v>
      </c>
      <c r="M35" s="1">
        <f t="shared" si="3"/>
        <v>310</v>
      </c>
      <c r="N35">
        <f t="shared" si="4"/>
        <v>54015.801259126194</v>
      </c>
      <c r="O35">
        <v>14</v>
      </c>
      <c r="P35">
        <f t="shared" si="5"/>
        <v>32940996239.865517</v>
      </c>
      <c r="Q35">
        <f t="shared" si="6"/>
        <v>250</v>
      </c>
      <c r="R35">
        <f t="shared" si="7"/>
        <v>0</v>
      </c>
      <c r="S35">
        <f t="shared" si="8"/>
        <v>50</v>
      </c>
      <c r="T35">
        <f t="shared" si="12"/>
        <v>179.65826701424086</v>
      </c>
      <c r="V35">
        <f t="shared" si="9"/>
        <v>160374222.85972503</v>
      </c>
      <c r="W35">
        <f>P35+V35</f>
        <v>33101370462.725243</v>
      </c>
      <c r="X35">
        <v>14</v>
      </c>
      <c r="Y35">
        <f t="shared" si="10"/>
        <v>54278.778798906664</v>
      </c>
      <c r="Z35" s="1"/>
      <c r="AA35" s="1"/>
      <c r="AB35" s="1"/>
      <c r="AC35" s="1"/>
      <c r="AD35" s="1"/>
      <c r="AE35" s="1"/>
      <c r="AF35" s="1"/>
      <c r="AG35" s="1"/>
      <c r="AH35" s="1"/>
    </row>
    <row r="36" spans="2:34">
      <c r="B36" s="13">
        <v>8</v>
      </c>
      <c r="C36" s="1" t="s">
        <v>53</v>
      </c>
      <c r="D36" s="1">
        <v>100</v>
      </c>
      <c r="E36" s="1">
        <v>180</v>
      </c>
      <c r="F36" s="1">
        <f t="shared" ref="F36" si="62">Y35</f>
        <v>54278.778798906664</v>
      </c>
      <c r="G36" s="1">
        <f>([1]Baseline!E36*0)</f>
        <v>0</v>
      </c>
      <c r="H36" s="1">
        <f>$G$8</f>
        <v>100</v>
      </c>
      <c r="I36" s="1">
        <f t="shared" ref="I36" si="63">AC36</f>
        <v>31.926476140745795</v>
      </c>
      <c r="J36" s="1">
        <v>70</v>
      </c>
      <c r="K36" s="1">
        <f>AD36</f>
        <v>55</v>
      </c>
      <c r="L36" s="10">
        <f t="shared" si="2"/>
        <v>-31.926476140745795</v>
      </c>
      <c r="M36" s="10">
        <f t="shared" si="3"/>
        <v>55</v>
      </c>
      <c r="N36">
        <f t="shared" si="4"/>
        <v>54278.778798906664</v>
      </c>
      <c r="O36">
        <v>14</v>
      </c>
      <c r="P36">
        <f t="shared" si="5"/>
        <v>33101370462.725239</v>
      </c>
      <c r="Q36">
        <f t="shared" si="6"/>
        <v>100</v>
      </c>
      <c r="R36">
        <f t="shared" si="7"/>
        <v>31.926476140745795</v>
      </c>
      <c r="S36">
        <f t="shared" si="8"/>
        <v>100</v>
      </c>
      <c r="T36">
        <f t="shared" si="12"/>
        <v>180.53293864660225</v>
      </c>
      <c r="V36">
        <f t="shared" si="9"/>
        <v>-1675030026.1834519</v>
      </c>
      <c r="W36">
        <f t="shared" ref="W36" si="64">P36+V36</f>
        <v>31426340436.541786</v>
      </c>
      <c r="X36">
        <v>14</v>
      </c>
      <c r="Y36">
        <f t="shared" si="10"/>
        <v>51532.107497936813</v>
      </c>
      <c r="Z36" s="1">
        <f t="shared" ref="Z36:AA36" si="65">(AC36*$AG$5*0.00251)/6000-35.9</f>
        <v>102.57406643573393</v>
      </c>
      <c r="AA36" s="1">
        <f t="shared" si="65"/>
        <v>202.65040000000002</v>
      </c>
      <c r="AB36" s="1"/>
      <c r="AC36" s="1">
        <f t="shared" ref="AC36" si="66">(P36/$AG$5)*0.01</f>
        <v>31.926476140745795</v>
      </c>
      <c r="AD36" s="1">
        <f t="shared" ref="AD36" si="67">0.5*(E36-J36)</f>
        <v>55</v>
      </c>
      <c r="AE36" s="1">
        <f t="shared" ref="AE36" si="68">(Z36+35.9)/0.00251</f>
        <v>55168.950771208736</v>
      </c>
      <c r="AF36" s="1">
        <f t="shared" ref="AF36" si="69">AE36*6000</f>
        <v>331013704.6272524</v>
      </c>
      <c r="AG36" s="1"/>
      <c r="AH36" s="1"/>
    </row>
    <row r="37" spans="2:34">
      <c r="B37" s="13">
        <v>9</v>
      </c>
      <c r="C37" s="1" t="s">
        <v>52</v>
      </c>
      <c r="D37" s="1">
        <v>250</v>
      </c>
      <c r="E37" s="1">
        <v>350</v>
      </c>
      <c r="F37" s="1">
        <f>Y36</f>
        <v>51532.107497936813</v>
      </c>
      <c r="G37" s="1">
        <f>([1]Baseline!E37*0)</f>
        <v>0</v>
      </c>
      <c r="H37" s="1">
        <f>($G$7)</f>
        <v>50</v>
      </c>
      <c r="I37" s="1"/>
      <c r="J37" s="1">
        <v>40</v>
      </c>
      <c r="K37" s="1"/>
      <c r="L37" s="1">
        <f t="shared" si="2"/>
        <v>200</v>
      </c>
      <c r="M37" s="1">
        <f t="shared" si="3"/>
        <v>310</v>
      </c>
      <c r="N37">
        <f t="shared" si="4"/>
        <v>51532.107497936813</v>
      </c>
      <c r="O37">
        <v>14</v>
      </c>
      <c r="P37">
        <f t="shared" si="5"/>
        <v>31426340436.541786</v>
      </c>
      <c r="Q37">
        <f t="shared" si="6"/>
        <v>250</v>
      </c>
      <c r="R37">
        <f t="shared" si="7"/>
        <v>0</v>
      </c>
      <c r="S37">
        <f t="shared" si="8"/>
        <v>50</v>
      </c>
      <c r="T37">
        <f t="shared" si="12"/>
        <v>171.39742284405506</v>
      </c>
      <c r="V37">
        <f t="shared" si="9"/>
        <v>225502718.29746991</v>
      </c>
      <c r="W37">
        <f>P37+V37</f>
        <v>31651843154.839256</v>
      </c>
      <c r="X37">
        <v>14</v>
      </c>
      <c r="Y37">
        <f t="shared" si="10"/>
        <v>51901.881075100442</v>
      </c>
      <c r="Z37" s="1"/>
      <c r="AA37" s="1"/>
      <c r="AB37" s="1"/>
      <c r="AC37" s="1"/>
      <c r="AD37" s="1"/>
      <c r="AE37" s="1"/>
      <c r="AF37" s="1"/>
      <c r="AG37" s="1"/>
      <c r="AH37" s="1"/>
    </row>
    <row r="38" spans="2:34">
      <c r="B38" s="13">
        <v>9</v>
      </c>
      <c r="C38" s="1" t="s">
        <v>53</v>
      </c>
      <c r="D38" s="1">
        <v>100</v>
      </c>
      <c r="E38" s="1">
        <v>180</v>
      </c>
      <c r="F38" s="1">
        <f t="shared" ref="F38" si="70">Y37</f>
        <v>51901.881075100442</v>
      </c>
      <c r="G38" s="1">
        <f>([1]Baseline!E38*0)</f>
        <v>0</v>
      </c>
      <c r="H38" s="1">
        <f>$G$8</f>
        <v>100</v>
      </c>
      <c r="I38" s="1">
        <f t="shared" ref="I38" si="71">AC38</f>
        <v>30.52839810459033</v>
      </c>
      <c r="J38" s="1">
        <v>70</v>
      </c>
      <c r="K38" s="1">
        <f>AD38</f>
        <v>55</v>
      </c>
      <c r="L38" s="10">
        <f t="shared" si="2"/>
        <v>-30.52839810459033</v>
      </c>
      <c r="M38" s="10">
        <f t="shared" si="3"/>
        <v>55</v>
      </c>
      <c r="N38">
        <f t="shared" si="4"/>
        <v>51901.881075100442</v>
      </c>
      <c r="O38">
        <v>14</v>
      </c>
      <c r="P38">
        <f t="shared" si="5"/>
        <v>31651843154.839252</v>
      </c>
      <c r="Q38">
        <f t="shared" si="6"/>
        <v>100</v>
      </c>
      <c r="R38">
        <f t="shared" si="7"/>
        <v>30.52839810459033</v>
      </c>
      <c r="S38">
        <f t="shared" si="8"/>
        <v>100</v>
      </c>
      <c r="T38">
        <f t="shared" si="12"/>
        <v>172.62730148164448</v>
      </c>
      <c r="V38">
        <f t="shared" si="9"/>
        <v>-1601679535.5378754</v>
      </c>
      <c r="W38">
        <f t="shared" ref="W38" si="72">P38+V38</f>
        <v>30050163619.301376</v>
      </c>
      <c r="X38">
        <v>14</v>
      </c>
      <c r="Y38">
        <f t="shared" si="10"/>
        <v>49275.488028501532</v>
      </c>
      <c r="Z38" s="1">
        <f t="shared" ref="Z38:AA38" si="73">(AC38*$AG$5*0.00251)/6000-35.9</f>
        <v>96.510210531077547</v>
      </c>
      <c r="AA38" s="1">
        <f t="shared" si="73"/>
        <v>202.65040000000002</v>
      </c>
      <c r="AB38" s="1"/>
      <c r="AC38" s="1">
        <f t="shared" ref="AC38" si="74">(P38/$AG$5)*0.01</f>
        <v>30.52839810459033</v>
      </c>
      <c r="AD38" s="1">
        <f t="shared" ref="AD38" si="75">0.5*(E38-J38)</f>
        <v>55</v>
      </c>
      <c r="AE38" s="1">
        <f t="shared" ref="AE38" si="76">(Z38+35.9)/0.00251</f>
        <v>52753.071924732089</v>
      </c>
      <c r="AF38" s="1">
        <f t="shared" ref="AF38" si="77">AE38*6000</f>
        <v>316518431.54839253</v>
      </c>
      <c r="AG38" s="1"/>
      <c r="AH38" s="1"/>
    </row>
    <row r="39" spans="2:34">
      <c r="B39" s="13">
        <v>10</v>
      </c>
      <c r="C39" s="1" t="s">
        <v>52</v>
      </c>
      <c r="D39" s="1">
        <v>250</v>
      </c>
      <c r="E39" s="1">
        <v>350</v>
      </c>
      <c r="F39" s="1">
        <f>Y38</f>
        <v>49275.488028501532</v>
      </c>
      <c r="G39" s="1">
        <f>([1]Baseline!E39*0)</f>
        <v>0</v>
      </c>
      <c r="H39" s="1">
        <f>($G$7)</f>
        <v>50</v>
      </c>
      <c r="I39" s="1"/>
      <c r="J39" s="1">
        <v>40</v>
      </c>
      <c r="K39" s="1"/>
      <c r="L39" s="1">
        <f t="shared" si="2"/>
        <v>200</v>
      </c>
      <c r="M39" s="1">
        <f t="shared" si="3"/>
        <v>310</v>
      </c>
      <c r="N39">
        <f t="shared" si="4"/>
        <v>49275.488028501532</v>
      </c>
      <c r="O39">
        <v>14</v>
      </c>
      <c r="P39">
        <f t="shared" si="5"/>
        <v>30050163619.301373</v>
      </c>
      <c r="Q39">
        <f t="shared" si="6"/>
        <v>250</v>
      </c>
      <c r="R39">
        <f t="shared" si="7"/>
        <v>0</v>
      </c>
      <c r="S39">
        <f t="shared" si="8"/>
        <v>50</v>
      </c>
      <c r="T39">
        <f t="shared" si="12"/>
        <v>163.89183496534443</v>
      </c>
      <c r="V39">
        <f t="shared" si="9"/>
        <v>284676773.13322455</v>
      </c>
      <c r="W39">
        <f>P39+V39</f>
        <v>30334840392.434597</v>
      </c>
      <c r="X39">
        <v>14</v>
      </c>
      <c r="Y39">
        <f t="shared" si="10"/>
        <v>49742.29370397907</v>
      </c>
      <c r="Z39" s="1"/>
      <c r="AA39" s="1"/>
      <c r="AB39" s="1"/>
      <c r="AC39" s="1"/>
      <c r="AD39" s="1"/>
      <c r="AE39" s="1"/>
      <c r="AF39" s="1"/>
      <c r="AG39" s="1"/>
      <c r="AH39" s="1"/>
    </row>
    <row r="40" spans="2:34">
      <c r="B40">
        <v>10</v>
      </c>
      <c r="C40" s="1" t="s">
        <v>53</v>
      </c>
      <c r="D40" s="1">
        <v>100</v>
      </c>
      <c r="E40" s="1">
        <v>180</v>
      </c>
      <c r="F40" s="1">
        <f t="shared" ref="F40" si="78">Y39</f>
        <v>49742.29370397907</v>
      </c>
      <c r="G40" s="1">
        <f>([1]Baseline!E40*0)</f>
        <v>0</v>
      </c>
      <c r="H40" s="1">
        <f>$G$8</f>
        <v>100</v>
      </c>
      <c r="I40" s="1">
        <f t="shared" ref="I40" si="79">AC40</f>
        <v>29.258140810604356</v>
      </c>
      <c r="J40" s="1">
        <v>70</v>
      </c>
      <c r="K40" s="1">
        <f>AD40</f>
        <v>55</v>
      </c>
      <c r="L40" s="10">
        <f t="shared" si="2"/>
        <v>-29.258140810604356</v>
      </c>
      <c r="M40" s="10">
        <f t="shared" si="3"/>
        <v>55</v>
      </c>
      <c r="N40">
        <f t="shared" si="4"/>
        <v>49742.29370397907</v>
      </c>
      <c r="O40">
        <v>14</v>
      </c>
      <c r="P40">
        <f t="shared" si="5"/>
        <v>30334840392.434597</v>
      </c>
      <c r="Q40">
        <f t="shared" si="6"/>
        <v>100</v>
      </c>
      <c r="R40">
        <f t="shared" si="7"/>
        <v>29.258140810604356</v>
      </c>
      <c r="S40">
        <f t="shared" si="8"/>
        <v>100</v>
      </c>
      <c r="T40">
        <f t="shared" si="12"/>
        <v>165.44444543735034</v>
      </c>
      <c r="V40">
        <f t="shared" si="9"/>
        <v>-1535035189.9788747</v>
      </c>
      <c r="W40">
        <f t="shared" ref="W40" si="80">P40+V40</f>
        <v>28799805202.455723</v>
      </c>
      <c r="X40">
        <v>14</v>
      </c>
      <c r="Y40">
        <f t="shared" si="10"/>
        <v>47225.182346936446</v>
      </c>
      <c r="Z40" s="1">
        <f t="shared" ref="Z40:AA40" si="81">(AC40*$AG$5*0.00251)/6000-35.9</f>
        <v>91.00074897501807</v>
      </c>
      <c r="AA40" s="1">
        <f t="shared" si="81"/>
        <v>202.65040000000002</v>
      </c>
      <c r="AB40" s="1"/>
      <c r="AC40" s="1">
        <f t="shared" ref="AC40" si="82">(P40/$AG$5)*0.01</f>
        <v>29.258140810604356</v>
      </c>
      <c r="AD40" s="1">
        <f t="shared" ref="AD40" si="83">0.5*(E40-J40)</f>
        <v>55</v>
      </c>
      <c r="AE40" s="1">
        <f t="shared" ref="AE40" si="84">(Z40+35.9)/0.00251</f>
        <v>50558.067320724331</v>
      </c>
      <c r="AF40" s="1">
        <f t="shared" ref="AF40" si="85">AE40*6000</f>
        <v>303348403.92434597</v>
      </c>
      <c r="AG40" s="1"/>
      <c r="AH40" s="1"/>
    </row>
    <row r="41" spans="2:34">
      <c r="B41">
        <v>11</v>
      </c>
      <c r="C41" s="1" t="s">
        <v>52</v>
      </c>
      <c r="D41" s="1">
        <v>250</v>
      </c>
      <c r="E41" s="1">
        <v>350</v>
      </c>
      <c r="F41" s="1">
        <f>Y40</f>
        <v>47225.182346936446</v>
      </c>
      <c r="G41" s="1">
        <f>([1]Baseline!E41*0)</f>
        <v>0</v>
      </c>
      <c r="H41" s="1">
        <f>($G$7)</f>
        <v>50</v>
      </c>
      <c r="I41" s="1"/>
      <c r="J41" s="1">
        <v>40</v>
      </c>
      <c r="K41" s="1"/>
      <c r="L41" s="1">
        <f t="shared" si="2"/>
        <v>200</v>
      </c>
      <c r="M41" s="1">
        <f t="shared" si="3"/>
        <v>310</v>
      </c>
      <c r="N41">
        <f t="shared" si="4"/>
        <v>47225.182346936446</v>
      </c>
      <c r="O41">
        <v>14</v>
      </c>
      <c r="P41">
        <f t="shared" si="5"/>
        <v>28799805202.455723</v>
      </c>
      <c r="Q41">
        <f t="shared" si="6"/>
        <v>250</v>
      </c>
      <c r="R41">
        <f t="shared" si="7"/>
        <v>0</v>
      </c>
      <c r="S41">
        <f t="shared" si="8"/>
        <v>50</v>
      </c>
      <c r="T41">
        <f t="shared" si="12"/>
        <v>157.0724532841887</v>
      </c>
      <c r="V41">
        <f t="shared" si="9"/>
        <v>338440778.30745631</v>
      </c>
      <c r="W41">
        <f>P41+V41</f>
        <v>29138245980.76318</v>
      </c>
      <c r="X41">
        <v>14</v>
      </c>
      <c r="Y41">
        <f t="shared" si="10"/>
        <v>47780.148859968482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2:34">
      <c r="B42">
        <v>11</v>
      </c>
      <c r="C42" s="1" t="s">
        <v>53</v>
      </c>
      <c r="D42" s="1">
        <v>100</v>
      </c>
      <c r="E42" s="1">
        <v>180</v>
      </c>
      <c r="F42" s="1">
        <f t="shared" ref="F42" si="86">Y41</f>
        <v>47780.148859968482</v>
      </c>
      <c r="G42" s="1">
        <f>([1]Baseline!E42*0)</f>
        <v>0</v>
      </c>
      <c r="H42" s="1">
        <f>$G$8</f>
        <v>100</v>
      </c>
      <c r="I42" s="1">
        <f t="shared" ref="I42" si="87">AC42</f>
        <v>28.104018114162017</v>
      </c>
      <c r="J42" s="1">
        <v>70</v>
      </c>
      <c r="K42" s="1">
        <f>AD42</f>
        <v>55</v>
      </c>
      <c r="L42" s="10">
        <f t="shared" si="2"/>
        <v>-28.104018114162017</v>
      </c>
      <c r="M42" s="10">
        <f t="shared" si="3"/>
        <v>55</v>
      </c>
      <c r="N42">
        <f t="shared" si="4"/>
        <v>47780.148859968482</v>
      </c>
      <c r="O42">
        <v>14</v>
      </c>
      <c r="P42">
        <f t="shared" si="5"/>
        <v>29138245980.76318</v>
      </c>
      <c r="Q42">
        <f t="shared" si="6"/>
        <v>100</v>
      </c>
      <c r="R42">
        <f t="shared" si="7"/>
        <v>28.104018114162017</v>
      </c>
      <c r="S42">
        <f t="shared" si="8"/>
        <v>100</v>
      </c>
      <c r="T42">
        <f t="shared" si="12"/>
        <v>158.91828949615132</v>
      </c>
      <c r="V42">
        <f t="shared" si="9"/>
        <v>-1474483873.1997104</v>
      </c>
      <c r="W42">
        <f t="shared" ref="W42" si="88">P42+V42</f>
        <v>27663762107.563469</v>
      </c>
      <c r="X42">
        <v>14</v>
      </c>
      <c r="Y42">
        <f t="shared" si="10"/>
        <v>45362.328000071284</v>
      </c>
      <c r="Z42" s="1">
        <f t="shared" ref="Z42:AA42" si="89">(AC42*$AG$5*0.00251)/6000-35.9</f>
        <v>85.994995686192624</v>
      </c>
      <c r="AA42" s="1">
        <f t="shared" si="89"/>
        <v>202.65040000000002</v>
      </c>
      <c r="AB42" s="1"/>
      <c r="AC42" s="1">
        <f t="shared" ref="AC42" si="90">(P42/$AG$5)*0.01</f>
        <v>28.104018114162017</v>
      </c>
      <c r="AD42" s="1">
        <f t="shared" ref="AD42" si="91">0.5*(E42-J42)</f>
        <v>55</v>
      </c>
      <c r="AE42" s="1">
        <f t="shared" ref="AE42" si="92">(Z42+35.9)/0.00251</f>
        <v>48563.743301271963</v>
      </c>
      <c r="AF42" s="1">
        <f t="shared" ref="AF42" si="93">AE42*6000</f>
        <v>291382459.80763179</v>
      </c>
      <c r="AG42" s="1"/>
      <c r="AH42" s="1"/>
    </row>
    <row r="43" spans="2:34">
      <c r="B43">
        <v>12</v>
      </c>
      <c r="C43" s="1" t="s">
        <v>52</v>
      </c>
      <c r="D43" s="1">
        <v>250</v>
      </c>
      <c r="E43" s="1">
        <v>350</v>
      </c>
      <c r="F43" s="1">
        <f>Y42</f>
        <v>45362.328000071284</v>
      </c>
      <c r="G43" s="1">
        <f>([1]Baseline!E43*0)</f>
        <v>0</v>
      </c>
      <c r="H43" s="1">
        <f>($G$7)</f>
        <v>50</v>
      </c>
      <c r="I43" s="1"/>
      <c r="J43" s="1">
        <v>40</v>
      </c>
      <c r="K43" s="1"/>
      <c r="L43" s="1">
        <f t="shared" si="2"/>
        <v>200</v>
      </c>
      <c r="M43" s="1">
        <f t="shared" si="3"/>
        <v>310</v>
      </c>
      <c r="N43">
        <f t="shared" si="4"/>
        <v>45362.328000071284</v>
      </c>
      <c r="O43">
        <v>14</v>
      </c>
      <c r="P43">
        <f t="shared" si="5"/>
        <v>27663762107.563473</v>
      </c>
      <c r="Q43">
        <f t="shared" si="6"/>
        <v>250</v>
      </c>
      <c r="R43">
        <f t="shared" si="7"/>
        <v>0</v>
      </c>
      <c r="S43">
        <f t="shared" si="8"/>
        <v>50</v>
      </c>
      <c r="T43">
        <f t="shared" si="12"/>
        <v>150.87654068349954</v>
      </c>
      <c r="V43">
        <f t="shared" si="9"/>
        <v>387289353.25128961</v>
      </c>
      <c r="W43">
        <f>P43+V43</f>
        <v>28051051460.814762</v>
      </c>
      <c r="X43">
        <v>14</v>
      </c>
      <c r="Y43">
        <f t="shared" si="10"/>
        <v>45997.395154163001</v>
      </c>
      <c r="Z43" s="1"/>
      <c r="AA43" s="1"/>
      <c r="AB43" s="1"/>
      <c r="AC43" s="1"/>
      <c r="AD43" s="1"/>
      <c r="AE43" s="1"/>
      <c r="AF43" s="1"/>
      <c r="AG43" s="1"/>
      <c r="AH43" s="1"/>
    </row>
    <row r="44" spans="2:34">
      <c r="B44">
        <v>12</v>
      </c>
      <c r="C44" s="1" t="s">
        <v>53</v>
      </c>
      <c r="D44" s="1">
        <v>100</v>
      </c>
      <c r="E44" s="1">
        <v>180</v>
      </c>
      <c r="F44" s="1">
        <f t="shared" ref="F44" si="94">Y43</f>
        <v>45997.395154163001</v>
      </c>
      <c r="G44" s="1">
        <f>([1]Baseline!E44*0)</f>
        <v>0</v>
      </c>
      <c r="H44" s="1">
        <f>$G$8</f>
        <v>100</v>
      </c>
      <c r="I44" s="1">
        <f t="shared" ref="I44" si="95">AC44</f>
        <v>27.055412288594489</v>
      </c>
      <c r="J44" s="1">
        <v>70</v>
      </c>
      <c r="K44" s="1">
        <f>AD44</f>
        <v>55</v>
      </c>
      <c r="L44" s="10">
        <f t="shared" si="2"/>
        <v>-27.055412288594489</v>
      </c>
      <c r="M44" s="10">
        <f t="shared" si="3"/>
        <v>55</v>
      </c>
      <c r="N44">
        <f t="shared" si="4"/>
        <v>45997.395154163001</v>
      </c>
      <c r="O44">
        <v>14</v>
      </c>
      <c r="P44">
        <f t="shared" si="5"/>
        <v>28051051460.814766</v>
      </c>
      <c r="Q44">
        <f t="shared" si="6"/>
        <v>100</v>
      </c>
      <c r="R44">
        <f t="shared" si="7"/>
        <v>27.055412288594489</v>
      </c>
      <c r="S44">
        <f t="shared" si="8"/>
        <v>100</v>
      </c>
      <c r="T44">
        <f t="shared" si="12"/>
        <v>152.98879416640995</v>
      </c>
      <c r="V44">
        <f t="shared" si="9"/>
        <v>-1419468523.6912549</v>
      </c>
      <c r="W44">
        <f t="shared" ref="W44" si="96">P44+V44</f>
        <v>26631582937.123512</v>
      </c>
      <c r="X44">
        <v>14</v>
      </c>
      <c r="Y44">
        <f t="shared" si="10"/>
        <v>43669.787054183907</v>
      </c>
      <c r="Z44" s="1">
        <f t="shared" ref="Z44:AA44" si="97">(AC44*$AG$5*0.00251)/6000-35.9</f>
        <v>81.446898611075113</v>
      </c>
      <c r="AA44" s="1">
        <f t="shared" si="97"/>
        <v>202.65040000000002</v>
      </c>
      <c r="AB44" s="1"/>
      <c r="AC44" s="1">
        <f t="shared" ref="AC44" si="98">(P44/$AG$5)*0.01</f>
        <v>27.055412288594489</v>
      </c>
      <c r="AD44" s="1">
        <f t="shared" ref="AD44" si="99">0.5*(E44-J44)</f>
        <v>55</v>
      </c>
      <c r="AE44" s="1">
        <f t="shared" ref="AE44" si="100">(Z44+35.9)/0.00251</f>
        <v>46751.752434691283</v>
      </c>
      <c r="AF44" s="1">
        <f t="shared" ref="AF44" si="101">AE44*6000</f>
        <v>280510514.60814768</v>
      </c>
      <c r="AG44" s="1"/>
      <c r="AH44" s="1"/>
    </row>
    <row r="45" spans="2:34">
      <c r="B45">
        <v>13</v>
      </c>
      <c r="C45" s="1" t="s">
        <v>52</v>
      </c>
      <c r="D45" s="1">
        <v>250</v>
      </c>
      <c r="E45" s="1">
        <v>350</v>
      </c>
      <c r="F45" s="1">
        <f>Y44</f>
        <v>43669.787054183907</v>
      </c>
      <c r="G45" s="1">
        <f>([1]Baseline!E45*0)</f>
        <v>0</v>
      </c>
      <c r="H45" s="1">
        <f>($G$7)</f>
        <v>50</v>
      </c>
      <c r="I45" s="1"/>
      <c r="J45" s="1">
        <v>40</v>
      </c>
      <c r="K45" s="1"/>
      <c r="L45" s="1">
        <f t="shared" si="2"/>
        <v>200</v>
      </c>
      <c r="M45" s="1">
        <f t="shared" si="3"/>
        <v>310</v>
      </c>
      <c r="N45">
        <f t="shared" si="4"/>
        <v>43669.787054183907</v>
      </c>
      <c r="O45">
        <v>14</v>
      </c>
      <c r="P45">
        <f t="shared" si="5"/>
        <v>26631582937.123512</v>
      </c>
      <c r="Q45">
        <f t="shared" si="6"/>
        <v>250</v>
      </c>
      <c r="R45">
        <f t="shared" si="7"/>
        <v>0</v>
      </c>
      <c r="S45">
        <f t="shared" si="8"/>
        <v>50</v>
      </c>
      <c r="T45">
        <f t="shared" si="12"/>
        <v>145.2470958525318</v>
      </c>
      <c r="V45">
        <f t="shared" si="9"/>
        <v>431671896.2986393</v>
      </c>
      <c r="W45">
        <f>P45+V45</f>
        <v>27063254833.42215</v>
      </c>
      <c r="X45">
        <v>14</v>
      </c>
      <c r="Y45">
        <f t="shared" si="10"/>
        <v>44377.631564709023</v>
      </c>
      <c r="Z45" s="1"/>
      <c r="AA45" s="1"/>
      <c r="AB45" s="1"/>
      <c r="AC45" s="1"/>
      <c r="AD45" s="1"/>
      <c r="AE45" s="1"/>
      <c r="AF45" s="1"/>
      <c r="AG45" s="1"/>
      <c r="AH45" s="1"/>
    </row>
    <row r="46" spans="2:34">
      <c r="B46">
        <v>13</v>
      </c>
      <c r="C46" s="1" t="s">
        <v>53</v>
      </c>
      <c r="D46" s="1">
        <v>100</v>
      </c>
      <c r="E46" s="1">
        <v>180</v>
      </c>
      <c r="F46" s="1">
        <f t="shared" ref="F46" si="102">Y45</f>
        <v>44377.631564709023</v>
      </c>
      <c r="G46" s="1">
        <f>([1]Baseline!E46*0)</f>
        <v>0</v>
      </c>
      <c r="H46" s="1">
        <f>$G$8</f>
        <v>100</v>
      </c>
      <c r="I46" s="1">
        <f t="shared" ref="I46" si="103">AC46</f>
        <v>26.102676343964262</v>
      </c>
      <c r="J46" s="1">
        <v>70</v>
      </c>
      <c r="K46" s="1">
        <f>AD46</f>
        <v>55</v>
      </c>
      <c r="L46" s="10">
        <f t="shared" si="2"/>
        <v>-26.102676343964262</v>
      </c>
      <c r="M46" s="10">
        <f t="shared" si="3"/>
        <v>55</v>
      </c>
      <c r="N46">
        <f t="shared" si="4"/>
        <v>44377.631564709023</v>
      </c>
      <c r="O46">
        <v>14</v>
      </c>
      <c r="P46">
        <f t="shared" si="5"/>
        <v>27063254833.42215</v>
      </c>
      <c r="Q46">
        <f t="shared" si="6"/>
        <v>100</v>
      </c>
      <c r="R46">
        <f t="shared" si="7"/>
        <v>26.102676343964262</v>
      </c>
      <c r="S46">
        <f t="shared" si="8"/>
        <v>100</v>
      </c>
      <c r="T46">
        <f t="shared" si="12"/>
        <v>147.60140912961199</v>
      </c>
      <c r="V46">
        <f t="shared" si="9"/>
        <v>-1369483009.8736751</v>
      </c>
      <c r="W46">
        <f t="shared" ref="W46" si="104">P46+V46</f>
        <v>25693771823.548473</v>
      </c>
      <c r="X46">
        <v>14</v>
      </c>
      <c r="Y46">
        <f t="shared" si="10"/>
        <v>42131.988429011668</v>
      </c>
      <c r="Z46" s="1">
        <f t="shared" ref="Z46:AA46" si="105">(AC46*$AG$5*0.00251)/6000-35.9</f>
        <v>77.314616053149308</v>
      </c>
      <c r="AA46" s="1">
        <f t="shared" si="105"/>
        <v>202.65040000000002</v>
      </c>
      <c r="AB46" s="1"/>
      <c r="AC46" s="1">
        <f t="shared" ref="AC46" si="106">(P46/$AG$5)*0.01</f>
        <v>26.102676343964262</v>
      </c>
      <c r="AD46" s="1">
        <f t="shared" ref="AD46" si="107">0.5*(E46-J46)</f>
        <v>55</v>
      </c>
      <c r="AE46" s="1">
        <f t="shared" ref="AE46" si="108">(Z46+35.9)/0.00251</f>
        <v>45105.42472237024</v>
      </c>
      <c r="AF46" s="1">
        <f t="shared" ref="AF46" si="109">AE46*6000</f>
        <v>270632548.33422142</v>
      </c>
      <c r="AG46" s="1"/>
      <c r="AH46" s="1"/>
    </row>
    <row r="47" spans="2:34">
      <c r="B47">
        <v>14</v>
      </c>
      <c r="C47" s="1" t="s">
        <v>52</v>
      </c>
      <c r="D47" s="1">
        <v>250</v>
      </c>
      <c r="E47" s="1">
        <v>350</v>
      </c>
      <c r="F47" s="1">
        <f>Y46</f>
        <v>42131.988429011668</v>
      </c>
      <c r="G47" s="1">
        <f>([1]Baseline!E47*0)</f>
        <v>0</v>
      </c>
      <c r="H47" s="1">
        <f>($G$7)</f>
        <v>50</v>
      </c>
      <c r="I47" s="1"/>
      <c r="J47" s="1">
        <v>40</v>
      </c>
      <c r="K47" s="1"/>
      <c r="L47" s="1">
        <f t="shared" si="2"/>
        <v>200</v>
      </c>
      <c r="M47" s="1">
        <f t="shared" si="3"/>
        <v>310</v>
      </c>
      <c r="N47">
        <f t="shared" si="4"/>
        <v>42131.988429011668</v>
      </c>
      <c r="O47">
        <v>14</v>
      </c>
      <c r="P47">
        <f t="shared" si="5"/>
        <v>25693771823.548477</v>
      </c>
      <c r="Q47">
        <f t="shared" si="6"/>
        <v>250</v>
      </c>
      <c r="R47">
        <f t="shared" si="7"/>
        <v>0</v>
      </c>
      <c r="S47">
        <f t="shared" si="8"/>
        <v>50</v>
      </c>
      <c r="T47">
        <f t="shared" si="12"/>
        <v>140.13232888480772</v>
      </c>
      <c r="V47">
        <f t="shared" si="9"/>
        <v>471996719.07217592</v>
      </c>
      <c r="W47">
        <f>P47+V47</f>
        <v>26165768542.620651</v>
      </c>
      <c r="X47">
        <v>14</v>
      </c>
      <c r="Y47">
        <f t="shared" si="10"/>
        <v>42905.956550276547</v>
      </c>
      <c r="Z47" s="1"/>
      <c r="AA47" s="1"/>
      <c r="AB47" s="1"/>
      <c r="AC47" s="1"/>
      <c r="AD47" s="1"/>
      <c r="AE47" s="1"/>
      <c r="AF47" s="1"/>
      <c r="AG47" s="1"/>
      <c r="AH47" s="1"/>
    </row>
    <row r="48" spans="2:34">
      <c r="B48">
        <v>14</v>
      </c>
      <c r="C48" s="1" t="s">
        <v>53</v>
      </c>
      <c r="D48" s="1">
        <v>100</v>
      </c>
      <c r="E48" s="1">
        <v>180</v>
      </c>
      <c r="F48" s="1">
        <f t="shared" ref="F48" si="110">Y47</f>
        <v>42905.956550276547</v>
      </c>
      <c r="G48" s="1">
        <f>([1]Baseline!E48*0)</f>
        <v>0</v>
      </c>
      <c r="H48" s="1">
        <f>$G$8</f>
        <v>100</v>
      </c>
      <c r="I48" s="1">
        <f t="shared" ref="I48" si="111">AC48</f>
        <v>25.23704527644739</v>
      </c>
      <c r="J48" s="1">
        <v>70</v>
      </c>
      <c r="K48" s="1">
        <f>AD48</f>
        <v>55</v>
      </c>
      <c r="L48" s="10">
        <f t="shared" si="2"/>
        <v>-25.23704527644739</v>
      </c>
      <c r="M48" s="10">
        <f t="shared" si="3"/>
        <v>55</v>
      </c>
      <c r="N48">
        <f t="shared" si="4"/>
        <v>42905.956550276547</v>
      </c>
      <c r="O48">
        <v>14</v>
      </c>
      <c r="P48">
        <f t="shared" si="5"/>
        <v>26165768542.620651</v>
      </c>
      <c r="Q48">
        <f t="shared" si="6"/>
        <v>100</v>
      </c>
      <c r="R48">
        <f t="shared" si="7"/>
        <v>25.23704527644739</v>
      </c>
      <c r="S48">
        <f t="shared" si="8"/>
        <v>100</v>
      </c>
      <c r="T48">
        <f t="shared" si="12"/>
        <v>142.70657138699082</v>
      </c>
      <c r="V48">
        <f t="shared" si="9"/>
        <v>-1324067473.7745469</v>
      </c>
      <c r="W48">
        <f t="shared" ref="W48" si="112">P48+V48</f>
        <v>24841701068.846104</v>
      </c>
      <c r="X48">
        <v>14</v>
      </c>
      <c r="Y48">
        <f t="shared" si="10"/>
        <v>40734.784646540247</v>
      </c>
      <c r="Z48" s="1">
        <f t="shared" ref="Z48:AA48" si="113">(AC48*$AG$5*0.00251)/6000-35.9</f>
        <v>73.560131736629728</v>
      </c>
      <c r="AA48" s="1">
        <f t="shared" si="113"/>
        <v>202.65040000000002</v>
      </c>
      <c r="AB48" s="1"/>
      <c r="AC48" s="1">
        <f t="shared" ref="AC48" si="114">(P48/$AG$5)*0.01</f>
        <v>25.23704527644739</v>
      </c>
      <c r="AD48" s="1">
        <f t="shared" ref="AD48" si="115">0.5*(E48-J48)</f>
        <v>55</v>
      </c>
      <c r="AE48" s="1">
        <f t="shared" ref="AE48" si="116">(Z48+35.9)/0.00251</f>
        <v>43609.614237701091</v>
      </c>
      <c r="AF48" s="1">
        <f t="shared" ref="AF48" si="117">AE48*6000</f>
        <v>261657685.42620656</v>
      </c>
      <c r="AG48" s="1"/>
      <c r="AH48" s="1"/>
    </row>
    <row r="49" spans="2:34">
      <c r="B49">
        <v>15</v>
      </c>
      <c r="C49" s="1" t="s">
        <v>52</v>
      </c>
      <c r="D49" s="1">
        <v>250</v>
      </c>
      <c r="E49" s="1">
        <v>350</v>
      </c>
      <c r="F49" s="1">
        <f>Y48</f>
        <v>40734.784646540247</v>
      </c>
      <c r="G49" s="1">
        <f>([1]Baseline!E49*0)</f>
        <v>0</v>
      </c>
      <c r="H49" s="1">
        <f>($G$7)</f>
        <v>50</v>
      </c>
      <c r="I49" s="1"/>
      <c r="J49" s="1">
        <v>40</v>
      </c>
      <c r="K49" s="1"/>
      <c r="L49" s="1">
        <f t="shared" si="2"/>
        <v>200</v>
      </c>
      <c r="M49" s="1">
        <f t="shared" si="3"/>
        <v>310</v>
      </c>
      <c r="N49">
        <f t="shared" si="4"/>
        <v>40734.784646540247</v>
      </c>
      <c r="O49">
        <v>14</v>
      </c>
      <c r="P49">
        <f t="shared" si="5"/>
        <v>24841701068.846104</v>
      </c>
      <c r="Q49">
        <f t="shared" si="6"/>
        <v>250</v>
      </c>
      <c r="R49">
        <f t="shared" si="7"/>
        <v>0</v>
      </c>
      <c r="S49">
        <f t="shared" si="8"/>
        <v>50</v>
      </c>
      <c r="T49">
        <f t="shared" si="12"/>
        <v>135.4851848200486</v>
      </c>
      <c r="V49">
        <f t="shared" si="9"/>
        <v>508634802.87873685</v>
      </c>
      <c r="W49">
        <f>P49+V49</f>
        <v>25350335871.724842</v>
      </c>
      <c r="X49">
        <v>14</v>
      </c>
      <c r="Y49">
        <f t="shared" si="10"/>
        <v>41568.830958488856</v>
      </c>
      <c r="Z49" s="1"/>
      <c r="AA49" s="1"/>
      <c r="AB49" s="1"/>
      <c r="AC49" s="1"/>
      <c r="AD49" s="1"/>
      <c r="AE49" s="1"/>
      <c r="AF49" s="1"/>
      <c r="AG49" s="1"/>
      <c r="AH49" s="1"/>
    </row>
    <row r="50" spans="2:34">
      <c r="B50">
        <v>15</v>
      </c>
      <c r="C50" s="1" t="s">
        <v>53</v>
      </c>
      <c r="D50" s="1">
        <v>100</v>
      </c>
      <c r="E50" s="1">
        <v>180</v>
      </c>
      <c r="F50" s="1">
        <f t="shared" ref="F50" si="118">Y49</f>
        <v>41568.830958488856</v>
      </c>
      <c r="G50" s="1">
        <f>([1]Baseline!E50*0)</f>
        <v>0</v>
      </c>
      <c r="H50" s="1">
        <f>$G$8</f>
        <v>100</v>
      </c>
      <c r="I50" s="1">
        <f t="shared" ref="I50" si="119">AC50</f>
        <v>24.450555431833372</v>
      </c>
      <c r="J50" s="1">
        <v>70</v>
      </c>
      <c r="K50" s="1">
        <f>AD50</f>
        <v>55</v>
      </c>
      <c r="L50" s="10">
        <f t="shared" si="2"/>
        <v>-24.450555431833372</v>
      </c>
      <c r="M50" s="10">
        <f t="shared" si="3"/>
        <v>55</v>
      </c>
      <c r="N50">
        <f t="shared" si="4"/>
        <v>41568.830958488856</v>
      </c>
      <c r="O50">
        <v>14</v>
      </c>
      <c r="P50">
        <f t="shared" si="5"/>
        <v>25350335871.724842</v>
      </c>
      <c r="Q50">
        <f t="shared" si="6"/>
        <v>100</v>
      </c>
      <c r="R50">
        <f t="shared" si="7"/>
        <v>24.450555431833372</v>
      </c>
      <c r="S50">
        <f t="shared" si="8"/>
        <v>100</v>
      </c>
      <c r="T50">
        <f t="shared" si="12"/>
        <v>138.25924928861909</v>
      </c>
      <c r="V50">
        <f t="shared" si="9"/>
        <v>-1282804100.4160473</v>
      </c>
      <c r="W50">
        <f t="shared" ref="W50" si="120">P50+V50</f>
        <v>24067531771.308796</v>
      </c>
      <c r="X50">
        <v>14</v>
      </c>
      <c r="Y50">
        <f t="shared" si="10"/>
        <v>39465.321676683714</v>
      </c>
      <c r="Z50" s="1">
        <f t="shared" ref="Z50:AA50" si="121">(AC50*$AG$5*0.00251)/6000-35.9</f>
        <v>70.148905063382244</v>
      </c>
      <c r="AA50" s="1">
        <f t="shared" si="121"/>
        <v>202.65040000000002</v>
      </c>
      <c r="AB50" s="1"/>
      <c r="AC50" s="1">
        <f t="shared" ref="AC50" si="122">(P50/$AG$5)*0.01</f>
        <v>24.450555431833372</v>
      </c>
      <c r="AD50" s="1">
        <f t="shared" ref="AD50" si="123">0.5*(E50-J50)</f>
        <v>55</v>
      </c>
      <c r="AE50" s="1">
        <f t="shared" ref="AE50" si="124">(Z50+35.9)/0.00251</f>
        <v>42250.559786208069</v>
      </c>
      <c r="AF50" s="1">
        <f t="shared" ref="AF50" si="125">AE50*6000</f>
        <v>253503358.71724841</v>
      </c>
      <c r="AG50" s="1"/>
      <c r="AH50" s="1"/>
    </row>
    <row r="51" spans="2:34">
      <c r="B51">
        <v>16</v>
      </c>
      <c r="C51" s="1" t="s">
        <v>52</v>
      </c>
      <c r="D51" s="1">
        <v>250</v>
      </c>
      <c r="E51" s="1">
        <v>350</v>
      </c>
      <c r="F51" s="1">
        <f>Y50</f>
        <v>39465.321676683714</v>
      </c>
      <c r="G51" s="1">
        <f>([1]Baseline!E51*0)</f>
        <v>0</v>
      </c>
      <c r="H51" s="1">
        <f>($G$7)</f>
        <v>50</v>
      </c>
      <c r="I51" s="1"/>
      <c r="J51" s="1">
        <v>40</v>
      </c>
      <c r="K51" s="1"/>
      <c r="L51" s="1">
        <f t="shared" si="2"/>
        <v>200</v>
      </c>
      <c r="M51" s="1">
        <f t="shared" si="3"/>
        <v>310</v>
      </c>
      <c r="N51">
        <f t="shared" si="4"/>
        <v>39465.321676683714</v>
      </c>
      <c r="O51">
        <v>14</v>
      </c>
      <c r="P51">
        <f t="shared" si="5"/>
        <v>24067531771.308796</v>
      </c>
      <c r="Q51">
        <f t="shared" si="6"/>
        <v>250</v>
      </c>
      <c r="R51">
        <f t="shared" si="7"/>
        <v>0</v>
      </c>
      <c r="S51">
        <f t="shared" si="8"/>
        <v>50</v>
      </c>
      <c r="T51">
        <f t="shared" si="12"/>
        <v>131.26291074678116</v>
      </c>
      <c r="V51">
        <f t="shared" si="9"/>
        <v>541923211.67237735</v>
      </c>
      <c r="W51">
        <f>P51+V51</f>
        <v>24609454982.981174</v>
      </c>
      <c r="X51">
        <v>14</v>
      </c>
      <c r="Y51">
        <f t="shared" si="10"/>
        <v>40353.953468091917</v>
      </c>
      <c r="Z51" s="1"/>
      <c r="AA51" s="1"/>
      <c r="AB51" s="1"/>
      <c r="AC51" s="1"/>
      <c r="AD51" s="1"/>
      <c r="AE51" s="1"/>
      <c r="AF51" s="1"/>
      <c r="AG51" s="1"/>
      <c r="AH51" s="1"/>
    </row>
    <row r="52" spans="2:34">
      <c r="B52">
        <v>16</v>
      </c>
      <c r="C52" s="1" t="s">
        <v>53</v>
      </c>
      <c r="D52" s="1">
        <v>100</v>
      </c>
      <c r="E52" s="1">
        <v>180</v>
      </c>
      <c r="F52" s="1">
        <f t="shared" ref="F52" si="126">Y51</f>
        <v>40353.953468091917</v>
      </c>
      <c r="G52" s="1">
        <f>([1]Baseline!E52*0)</f>
        <v>0</v>
      </c>
      <c r="H52" s="1">
        <f>$G$8</f>
        <v>100</v>
      </c>
      <c r="I52" s="1">
        <f t="shared" ref="I52" si="127">AC52</f>
        <v>23.735971241301286</v>
      </c>
      <c r="J52" s="1">
        <v>70</v>
      </c>
      <c r="K52" s="1">
        <f>AD52</f>
        <v>55</v>
      </c>
      <c r="L52" s="10">
        <f t="shared" si="2"/>
        <v>-23.735971241301286</v>
      </c>
      <c r="M52" s="10">
        <f t="shared" si="3"/>
        <v>55</v>
      </c>
      <c r="N52">
        <f t="shared" si="4"/>
        <v>40353.953468091917</v>
      </c>
      <c r="O52">
        <v>14</v>
      </c>
      <c r="P52">
        <f t="shared" si="5"/>
        <v>24609454982.981174</v>
      </c>
      <c r="Q52">
        <f t="shared" si="6"/>
        <v>100</v>
      </c>
      <c r="R52">
        <f t="shared" si="7"/>
        <v>23.735971241301286</v>
      </c>
      <c r="S52">
        <f t="shared" si="8"/>
        <v>100</v>
      </c>
      <c r="T52">
        <f t="shared" si="12"/>
        <v>134.21852825011649</v>
      </c>
      <c r="V52">
        <f t="shared" si="9"/>
        <v>-1245313273.9903378</v>
      </c>
      <c r="W52">
        <f t="shared" ref="W52" si="128">P52+V52</f>
        <v>23364141708.990837</v>
      </c>
      <c r="X52">
        <v>14</v>
      </c>
      <c r="Y52">
        <f t="shared" si="10"/>
        <v>38311.920682459066</v>
      </c>
      <c r="Z52" s="1">
        <f t="shared" ref="Z52:AA52" si="129">(AC52*$AG$5*0.00251)/6000-35.9</f>
        <v>67.049553345471224</v>
      </c>
      <c r="AA52" s="1">
        <f t="shared" si="129"/>
        <v>202.65040000000002</v>
      </c>
      <c r="AB52" s="1"/>
      <c r="AC52" s="1">
        <f t="shared" ref="AC52" si="130">(P52/$AG$5)*0.01</f>
        <v>23.735971241301286</v>
      </c>
      <c r="AD52" s="1">
        <f t="shared" ref="AD52" si="131">0.5*(E52-J52)</f>
        <v>55</v>
      </c>
      <c r="AE52" s="1">
        <f t="shared" ref="AE52" si="132">(Z52+35.9)/0.00251</f>
        <v>41015.758304968615</v>
      </c>
      <c r="AF52" s="1">
        <f t="shared" ref="AF52" si="133">AE52*6000</f>
        <v>246094549.82981169</v>
      </c>
      <c r="AG52" s="1"/>
      <c r="AH52" s="1"/>
    </row>
    <row r="53" spans="2:34">
      <c r="B53">
        <v>17</v>
      </c>
      <c r="C53" s="1" t="s">
        <v>52</v>
      </c>
      <c r="D53" s="1">
        <v>250</v>
      </c>
      <c r="E53" s="1">
        <v>350</v>
      </c>
      <c r="F53" s="1">
        <f>Y52</f>
        <v>38311.920682459066</v>
      </c>
      <c r="G53" s="1">
        <f>([1]Baseline!E53*0)</f>
        <v>0</v>
      </c>
      <c r="H53" s="1">
        <f>($G$7)</f>
        <v>50</v>
      </c>
      <c r="I53" s="1"/>
      <c r="J53" s="1">
        <v>40</v>
      </c>
      <c r="K53" s="1"/>
      <c r="L53" s="1">
        <f t="shared" si="2"/>
        <v>200</v>
      </c>
      <c r="M53" s="1">
        <f t="shared" si="3"/>
        <v>310</v>
      </c>
      <c r="N53">
        <f t="shared" si="4"/>
        <v>38311.920682459066</v>
      </c>
      <c r="O53">
        <v>14</v>
      </c>
      <c r="P53">
        <f t="shared" si="5"/>
        <v>23364141708.990837</v>
      </c>
      <c r="Q53">
        <f t="shared" si="6"/>
        <v>250</v>
      </c>
      <c r="R53">
        <f t="shared" si="7"/>
        <v>0</v>
      </c>
      <c r="S53">
        <f t="shared" si="8"/>
        <v>50</v>
      </c>
      <c r="T53">
        <f t="shared" si="12"/>
        <v>127.42666248304013</v>
      </c>
      <c r="V53">
        <f t="shared" si="9"/>
        <v>572168192.9837116</v>
      </c>
      <c r="W53">
        <f>P53+V53</f>
        <v>23936309901.974548</v>
      </c>
      <c r="X53">
        <v>14</v>
      </c>
      <c r="Y53">
        <f t="shared" si="10"/>
        <v>39250.147418953413</v>
      </c>
      <c r="Z53" s="1"/>
      <c r="AA53" s="1"/>
      <c r="AB53" s="1"/>
      <c r="AC53" s="1"/>
      <c r="AD53" s="1"/>
      <c r="AE53" s="1"/>
      <c r="AF53" s="1"/>
      <c r="AG53" s="1"/>
      <c r="AH53" s="1"/>
    </row>
    <row r="54" spans="2:34">
      <c r="B54">
        <v>17</v>
      </c>
      <c r="C54" s="1" t="s">
        <v>53</v>
      </c>
      <c r="D54" s="1">
        <v>100</v>
      </c>
      <c r="E54" s="1">
        <v>180</v>
      </c>
      <c r="F54" s="1">
        <f t="shared" ref="F54" si="134">Y53</f>
        <v>39250.147418953413</v>
      </c>
      <c r="G54" s="1">
        <f>([1]Baseline!E54*0)</f>
        <v>0</v>
      </c>
      <c r="H54" s="1">
        <f>$G$8</f>
        <v>100</v>
      </c>
      <c r="I54" s="1">
        <f t="shared" ref="I54" si="135">AC54</f>
        <v>23.086718655453847</v>
      </c>
      <c r="J54" s="1">
        <v>70</v>
      </c>
      <c r="K54" s="1">
        <f>AD54</f>
        <v>55</v>
      </c>
      <c r="L54" s="10">
        <f t="shared" si="2"/>
        <v>-23.086718655453847</v>
      </c>
      <c r="M54" s="10">
        <f t="shared" si="3"/>
        <v>55</v>
      </c>
      <c r="N54">
        <f t="shared" si="4"/>
        <v>39250.147418953413</v>
      </c>
      <c r="O54">
        <v>14</v>
      </c>
      <c r="P54">
        <f t="shared" si="5"/>
        <v>23936309901.974548</v>
      </c>
      <c r="Q54">
        <f t="shared" si="6"/>
        <v>100</v>
      </c>
      <c r="R54">
        <f t="shared" si="7"/>
        <v>23.086718655453847</v>
      </c>
      <c r="S54">
        <f t="shared" si="8"/>
        <v>100</v>
      </c>
      <c r="T54">
        <f t="shared" si="12"/>
        <v>130.54723434563974</v>
      </c>
      <c r="V54">
        <f t="shared" si="9"/>
        <v>-1211250085.4606218</v>
      </c>
      <c r="W54">
        <f t="shared" ref="W54" si="136">P54+V54</f>
        <v>22725059816.513927</v>
      </c>
      <c r="X54">
        <v>14</v>
      </c>
      <c r="Y54">
        <f t="shared" si="10"/>
        <v>37263.970576731481</v>
      </c>
      <c r="Z54" s="1">
        <f t="shared" ref="Z54:AA54" si="137">(AC54*$AG$5*0.00251)/6000-35.9</f>
        <v>64.233563089926861</v>
      </c>
      <c r="AA54" s="1">
        <f t="shared" si="137"/>
        <v>202.65040000000002</v>
      </c>
      <c r="AB54" s="1"/>
      <c r="AC54" s="1">
        <f t="shared" ref="AC54" si="138">(P54/$AG$5)*0.01</f>
        <v>23.086718655453847</v>
      </c>
      <c r="AD54" s="1">
        <f t="shared" ref="AD54" si="139">0.5*(E54-J54)</f>
        <v>55</v>
      </c>
      <c r="AE54" s="1">
        <f t="shared" ref="AE54" si="140">(Z54+35.9)/0.00251</f>
        <v>39893.849836624249</v>
      </c>
      <c r="AF54" s="1">
        <f t="shared" ref="AF54" si="141">AE54*6000</f>
        <v>239363099.0197455</v>
      </c>
      <c r="AG54" s="1"/>
      <c r="AH54" s="1"/>
    </row>
    <row r="55" spans="2:34">
      <c r="B55">
        <v>18</v>
      </c>
      <c r="C55" s="1" t="s">
        <v>52</v>
      </c>
      <c r="D55" s="1">
        <v>250</v>
      </c>
      <c r="E55" s="1">
        <v>350</v>
      </c>
      <c r="F55" s="1">
        <f>Y54</f>
        <v>37263.970576731481</v>
      </c>
      <c r="G55" s="1">
        <f>([1]Baseline!E55*0)</f>
        <v>0</v>
      </c>
      <c r="H55" s="1">
        <f>($G$7)</f>
        <v>50</v>
      </c>
      <c r="I55" s="1"/>
      <c r="J55" s="1">
        <v>40</v>
      </c>
      <c r="K55" s="1"/>
      <c r="L55" s="1">
        <f t="shared" si="2"/>
        <v>200</v>
      </c>
      <c r="M55" s="1">
        <f t="shared" si="3"/>
        <v>310</v>
      </c>
      <c r="N55">
        <f t="shared" si="4"/>
        <v>37263.970576731481</v>
      </c>
      <c r="O55">
        <v>14</v>
      </c>
      <c r="P55">
        <f t="shared" si="5"/>
        <v>22725059816.513927</v>
      </c>
      <c r="Q55">
        <f t="shared" si="6"/>
        <v>250</v>
      </c>
      <c r="R55">
        <f t="shared" si="7"/>
        <v>0</v>
      </c>
      <c r="S55">
        <f t="shared" si="8"/>
        <v>50</v>
      </c>
      <c r="T55">
        <f t="shared" si="12"/>
        <v>123.9411472166976</v>
      </c>
      <c r="V55">
        <f t="shared" si="9"/>
        <v>599647995.34355617</v>
      </c>
      <c r="W55">
        <f>P55+V55</f>
        <v>23324707811.857483</v>
      </c>
      <c r="X55">
        <v>14</v>
      </c>
      <c r="Y55">
        <f t="shared" si="10"/>
        <v>38247.25798874702</v>
      </c>
      <c r="Z55" s="1"/>
      <c r="AA55" s="1"/>
      <c r="AB55" s="1"/>
      <c r="AC55" s="1"/>
      <c r="AD55" s="1"/>
      <c r="AE55" s="1"/>
      <c r="AF55" s="1"/>
      <c r="AG55" s="1"/>
      <c r="AH55" s="1"/>
    </row>
    <row r="56" spans="2:34">
      <c r="B56">
        <v>18</v>
      </c>
      <c r="C56" s="1" t="s">
        <v>53</v>
      </c>
      <c r="D56" s="1">
        <v>100</v>
      </c>
      <c r="E56" s="1">
        <v>180</v>
      </c>
      <c r="F56" s="1">
        <f t="shared" ref="F56" si="142">Y55</f>
        <v>38247.25798874702</v>
      </c>
      <c r="G56" s="1">
        <f>([1]Baseline!E56*0)</f>
        <v>0</v>
      </c>
      <c r="H56" s="1">
        <f>$G$8</f>
        <v>100</v>
      </c>
      <c r="I56" s="1">
        <f t="shared" ref="I56" si="143">AC56</f>
        <v>22.49682466421439</v>
      </c>
      <c r="J56" s="1">
        <v>70</v>
      </c>
      <c r="K56" s="1">
        <f>AD56</f>
        <v>55</v>
      </c>
      <c r="L56" s="10">
        <f t="shared" si="2"/>
        <v>-22.49682466421439</v>
      </c>
      <c r="M56" s="10">
        <f t="shared" si="3"/>
        <v>55</v>
      </c>
      <c r="N56">
        <f t="shared" si="4"/>
        <v>38247.25798874702</v>
      </c>
      <c r="O56">
        <v>14</v>
      </c>
      <c r="P56">
        <f t="shared" si="5"/>
        <v>23324707811.857483</v>
      </c>
      <c r="Q56">
        <f t="shared" si="6"/>
        <v>100</v>
      </c>
      <c r="R56">
        <f t="shared" si="7"/>
        <v>22.49682466421439</v>
      </c>
      <c r="S56">
        <f t="shared" si="8"/>
        <v>100</v>
      </c>
      <c r="T56">
        <f t="shared" si="12"/>
        <v>127.21159231427509</v>
      </c>
      <c r="V56">
        <f t="shared" si="9"/>
        <v>-1180301159.458411</v>
      </c>
      <c r="W56">
        <f t="shared" ref="W56" si="144">P56+V56</f>
        <v>22144406652.399071</v>
      </c>
      <c r="X56">
        <v>14</v>
      </c>
      <c r="Y56">
        <f t="shared" si="10"/>
        <v>36311.830402071151</v>
      </c>
      <c r="Z56" s="1">
        <f t="shared" ref="Z56:AA56" si="145">(AC56*$AG$5*0.00251)/6000-35.9</f>
        <v>61.675027679603794</v>
      </c>
      <c r="AA56" s="1">
        <f t="shared" si="145"/>
        <v>202.65040000000002</v>
      </c>
      <c r="AB56" s="1"/>
      <c r="AC56" s="1">
        <f t="shared" ref="AC56" si="146">(P56/$AG$5)*0.01</f>
        <v>22.49682466421439</v>
      </c>
      <c r="AD56" s="1">
        <f t="shared" ref="AD56" si="147">0.5*(E56-J56)</f>
        <v>55</v>
      </c>
      <c r="AE56" s="1">
        <f t="shared" ref="AE56" si="148">(Z56+35.9)/0.00251</f>
        <v>38874.513019762468</v>
      </c>
      <c r="AF56" s="1">
        <f t="shared" ref="AF56" si="149">AE56*6000</f>
        <v>233247078.1185748</v>
      </c>
      <c r="AG56" s="1"/>
      <c r="AH56" s="1"/>
    </row>
    <row r="57" spans="2:34">
      <c r="B57">
        <v>19</v>
      </c>
      <c r="C57" s="1" t="s">
        <v>52</v>
      </c>
      <c r="D57" s="1">
        <v>250</v>
      </c>
      <c r="E57" s="1">
        <v>350</v>
      </c>
      <c r="F57" s="1">
        <f>Y56</f>
        <v>36311.830402071151</v>
      </c>
      <c r="G57" s="1">
        <f>([1]Baseline!E57*0)</f>
        <v>0</v>
      </c>
      <c r="H57" s="1">
        <f>($G$7)</f>
        <v>50</v>
      </c>
      <c r="I57" s="1"/>
      <c r="J57" s="1">
        <v>40</v>
      </c>
      <c r="K57" s="1"/>
      <c r="L57" s="1">
        <f t="shared" si="2"/>
        <v>200</v>
      </c>
      <c r="M57" s="1">
        <f t="shared" si="3"/>
        <v>310</v>
      </c>
      <c r="N57">
        <f t="shared" si="4"/>
        <v>36311.830402071151</v>
      </c>
      <c r="O57">
        <v>14</v>
      </c>
      <c r="P57">
        <f t="shared" si="5"/>
        <v>22144406652.399071</v>
      </c>
      <c r="Q57">
        <f t="shared" si="6"/>
        <v>250</v>
      </c>
      <c r="R57">
        <f t="shared" si="7"/>
        <v>0</v>
      </c>
      <c r="S57">
        <f t="shared" si="8"/>
        <v>50</v>
      </c>
      <c r="T57">
        <f t="shared" si="12"/>
        <v>120.77429881777265</v>
      </c>
      <c r="V57">
        <f t="shared" si="9"/>
        <v>624615428.12068045</v>
      </c>
      <c r="W57">
        <f>P57+V57</f>
        <v>22769022080.519753</v>
      </c>
      <c r="X57">
        <v>14</v>
      </c>
      <c r="Y57">
        <f t="shared" si="10"/>
        <v>37336.058770365591</v>
      </c>
      <c r="Z57" s="1"/>
      <c r="AA57" s="1"/>
      <c r="AB57" s="1"/>
      <c r="AC57" s="1"/>
      <c r="AD57" s="1"/>
      <c r="AE57" s="1"/>
      <c r="AF57" s="1"/>
      <c r="AG57" s="1"/>
      <c r="AH57" s="1"/>
    </row>
    <row r="58" spans="2:34">
      <c r="B58">
        <v>19</v>
      </c>
      <c r="C58" s="1" t="s">
        <v>53</v>
      </c>
      <c r="D58" s="1">
        <v>100</v>
      </c>
      <c r="E58" s="1">
        <v>180</v>
      </c>
      <c r="F58" s="1">
        <f t="shared" ref="F58" si="150">Y57</f>
        <v>37336.058770365591</v>
      </c>
      <c r="G58" s="1">
        <f>([1]Baseline!E58*0)</f>
        <v>0</v>
      </c>
      <c r="H58" s="1">
        <f>$G$8</f>
        <v>100</v>
      </c>
      <c r="I58" s="1">
        <f t="shared" ref="I58" si="151">AC58</f>
        <v>21.960862346180317</v>
      </c>
      <c r="J58" s="1">
        <v>70</v>
      </c>
      <c r="K58" s="1">
        <f>AD58</f>
        <v>55</v>
      </c>
      <c r="L58" s="10">
        <f t="shared" si="2"/>
        <v>-21.960862346180317</v>
      </c>
      <c r="M58" s="10">
        <f t="shared" si="3"/>
        <v>55</v>
      </c>
      <c r="N58">
        <f t="shared" si="4"/>
        <v>37336.058770365591</v>
      </c>
      <c r="O58">
        <v>14</v>
      </c>
      <c r="P58">
        <f t="shared" si="5"/>
        <v>22769022080.519753</v>
      </c>
      <c r="Q58">
        <f t="shared" si="6"/>
        <v>100</v>
      </c>
      <c r="R58">
        <f t="shared" si="7"/>
        <v>21.960862346180317</v>
      </c>
      <c r="S58">
        <f t="shared" si="8"/>
        <v>100</v>
      </c>
      <c r="T58">
        <f t="shared" si="12"/>
        <v>124.18091483355403</v>
      </c>
      <c r="V58">
        <f t="shared" si="9"/>
        <v>-1152181771.2850256</v>
      </c>
      <c r="W58">
        <f t="shared" ref="W58" si="152">P58+V58</f>
        <v>21616840309.234726</v>
      </c>
      <c r="X58">
        <v>14</v>
      </c>
      <c r="Y58">
        <f t="shared" si="10"/>
        <v>35446.740635633483</v>
      </c>
      <c r="Z58" s="1">
        <f t="shared" ref="Z58:AA58" si="153">(AC58*$AG$5*0.00251)/6000-35.9</f>
        <v>59.350409036840979</v>
      </c>
      <c r="AA58" s="1">
        <f t="shared" si="153"/>
        <v>202.65040000000002</v>
      </c>
      <c r="AB58" s="1"/>
      <c r="AC58" s="1">
        <f t="shared" ref="AC58" si="154">(P58/$AG$5)*0.01</f>
        <v>21.960862346180317</v>
      </c>
      <c r="AD58" s="1">
        <f t="shared" ref="AD58" si="155">0.5*(E58-J58)</f>
        <v>55</v>
      </c>
      <c r="AE58" s="1">
        <f t="shared" ref="AE58" si="156">(Z58+35.9)/0.00251</f>
        <v>37948.370134199591</v>
      </c>
      <c r="AF58" s="1">
        <f t="shared" ref="AF58" si="157">AE58*6000</f>
        <v>227690220.80519754</v>
      </c>
      <c r="AG58" s="1"/>
      <c r="AH58" s="1"/>
    </row>
    <row r="59" spans="2:34">
      <c r="B59">
        <v>20</v>
      </c>
      <c r="C59" s="1" t="s">
        <v>52</v>
      </c>
      <c r="D59" s="1">
        <v>250</v>
      </c>
      <c r="E59" s="1">
        <v>350</v>
      </c>
      <c r="F59" s="1">
        <f>Y58</f>
        <v>35446.740635633483</v>
      </c>
      <c r="G59" s="1">
        <f>([1]Baseline!E59*0)</f>
        <v>0</v>
      </c>
      <c r="H59" s="1">
        <f>($G$7)</f>
        <v>50</v>
      </c>
      <c r="I59" s="1"/>
      <c r="J59" s="1">
        <v>40</v>
      </c>
      <c r="K59" s="1"/>
      <c r="L59" s="1">
        <f t="shared" si="2"/>
        <v>200</v>
      </c>
      <c r="M59" s="1">
        <f t="shared" si="3"/>
        <v>310</v>
      </c>
      <c r="N59">
        <f t="shared" si="4"/>
        <v>35446.740635633483</v>
      </c>
      <c r="O59">
        <v>14</v>
      </c>
      <c r="P59">
        <f t="shared" si="5"/>
        <v>21616840309.234722</v>
      </c>
      <c r="Q59">
        <f t="shared" si="6"/>
        <v>250</v>
      </c>
      <c r="R59">
        <f t="shared" si="7"/>
        <v>0</v>
      </c>
      <c r="S59">
        <f t="shared" si="8"/>
        <v>50</v>
      </c>
      <c r="T59">
        <f t="shared" si="12"/>
        <v>117.89698283565183</v>
      </c>
      <c r="V59">
        <f t="shared" si="9"/>
        <v>647300187.32372105</v>
      </c>
      <c r="W59">
        <f>P59+V59</f>
        <v>22264140496.558445</v>
      </c>
      <c r="X59">
        <v>14</v>
      </c>
      <c r="Y59">
        <f t="shared" si="10"/>
        <v>36508.166890591703</v>
      </c>
      <c r="Z59" s="1"/>
      <c r="AA59" s="1"/>
      <c r="AB59" s="1"/>
      <c r="AC59" s="1"/>
      <c r="AD59" s="1"/>
      <c r="AE59" s="1"/>
      <c r="AF59" s="1"/>
      <c r="AG59" s="1"/>
      <c r="AH59" s="1"/>
    </row>
    <row r="60" spans="2:34">
      <c r="B60">
        <v>20</v>
      </c>
      <c r="C60" s="1" t="s">
        <v>53</v>
      </c>
      <c r="D60" s="1">
        <v>100</v>
      </c>
      <c r="E60" s="1">
        <v>180</v>
      </c>
      <c r="F60" s="1">
        <f t="shared" ref="F60" si="158">Y59</f>
        <v>36508.166890591703</v>
      </c>
      <c r="G60" s="1">
        <f>([1]Baseline!E60*0)</f>
        <v>0</v>
      </c>
      <c r="H60" s="1">
        <f>$G$8</f>
        <v>100</v>
      </c>
      <c r="I60" s="1">
        <f t="shared" ref="I60" si="159">AC60</f>
        <v>21.473900941896652</v>
      </c>
      <c r="J60" s="1">
        <v>70</v>
      </c>
      <c r="K60" s="1">
        <f>AD60</f>
        <v>55</v>
      </c>
      <c r="L60" s="10">
        <f t="shared" si="2"/>
        <v>-21.473900941896652</v>
      </c>
      <c r="M60" s="10">
        <f t="shared" si="3"/>
        <v>55</v>
      </c>
      <c r="N60">
        <f t="shared" si="4"/>
        <v>36508.166890591703</v>
      </c>
      <c r="O60">
        <v>14</v>
      </c>
      <c r="P60">
        <f t="shared" si="5"/>
        <v>22264140496.558445</v>
      </c>
      <c r="Q60">
        <f t="shared" si="6"/>
        <v>100</v>
      </c>
      <c r="R60">
        <f t="shared" si="7"/>
        <v>21.473900941896652</v>
      </c>
      <c r="S60">
        <f t="shared" si="8"/>
        <v>100</v>
      </c>
      <c r="T60">
        <f t="shared" si="12"/>
        <v>121.42732020146092</v>
      </c>
      <c r="V60">
        <f t="shared" si="9"/>
        <v>-1126633227.4942312</v>
      </c>
      <c r="W60">
        <f t="shared" ref="W60" si="160">P60+V60</f>
        <v>21137507269.064213</v>
      </c>
      <c r="X60">
        <v>14</v>
      </c>
      <c r="Y60">
        <f t="shared" si="10"/>
        <v>34660.742603083127</v>
      </c>
      <c r="Z60" s="1">
        <f t="shared" ref="Z60:AA60" si="161">(AC60*$AG$5*0.00251)/6000-35.9</f>
        <v>57.238321077269525</v>
      </c>
      <c r="AA60" s="1">
        <f t="shared" si="161"/>
        <v>202.65040000000002</v>
      </c>
      <c r="AB60" s="1"/>
      <c r="AC60" s="1">
        <f t="shared" ref="AC60" si="162">(P60/$AG$5)*0.01</f>
        <v>21.473900941896652</v>
      </c>
      <c r="AD60" s="1">
        <f t="shared" ref="AD60" si="163">0.5*(E60-J60)</f>
        <v>55</v>
      </c>
      <c r="AE60" s="1">
        <f t="shared" ref="AE60" si="164">(Z60+35.9)/0.00251</f>
        <v>37106.900827597419</v>
      </c>
      <c r="AF60" s="1">
        <f t="shared" ref="AF60" si="165">AE60*6000</f>
        <v>222641404.96558452</v>
      </c>
      <c r="AG60" s="1"/>
      <c r="AH60" s="1"/>
    </row>
    <row r="61" spans="2:34">
      <c r="B61">
        <v>21</v>
      </c>
      <c r="C61" s="1" t="s">
        <v>52</v>
      </c>
      <c r="D61" s="1">
        <v>250</v>
      </c>
      <c r="E61" s="1">
        <v>350</v>
      </c>
      <c r="F61" s="1">
        <f>Y60</f>
        <v>34660.742603083127</v>
      </c>
      <c r="G61" s="1">
        <f>([1]Baseline!E61*0)</f>
        <v>0</v>
      </c>
      <c r="H61" s="1">
        <f>($G$7)</f>
        <v>50</v>
      </c>
      <c r="I61" s="1"/>
      <c r="J61" s="1">
        <v>40</v>
      </c>
      <c r="K61" s="1"/>
      <c r="L61" s="1">
        <f t="shared" si="2"/>
        <v>200</v>
      </c>
      <c r="M61" s="1">
        <f t="shared" si="3"/>
        <v>310</v>
      </c>
      <c r="N61">
        <f t="shared" si="4"/>
        <v>34660.742603083127</v>
      </c>
      <c r="O61">
        <v>14</v>
      </c>
      <c r="P61">
        <f t="shared" si="5"/>
        <v>21137507269.064213</v>
      </c>
      <c r="Q61">
        <f t="shared" si="6"/>
        <v>250</v>
      </c>
      <c r="R61">
        <f t="shared" si="7"/>
        <v>0</v>
      </c>
      <c r="S61">
        <f t="shared" si="8"/>
        <v>50</v>
      </c>
      <c r="T61">
        <f t="shared" si="12"/>
        <v>115.28272846724622</v>
      </c>
      <c r="V61">
        <f t="shared" si="9"/>
        <v>667910968.76423085</v>
      </c>
      <c r="W61">
        <f>P61+V61</f>
        <v>21805418237.828445</v>
      </c>
      <c r="X61">
        <v>14</v>
      </c>
      <c r="Y61">
        <f t="shared" si="10"/>
        <v>35755.965889132305</v>
      </c>
      <c r="Z61" s="1"/>
      <c r="AA61" s="1"/>
      <c r="AB61" s="1"/>
      <c r="AC61" s="1"/>
      <c r="AD61" s="1"/>
      <c r="AE61" s="1"/>
      <c r="AF61" s="1"/>
      <c r="AG61" s="1"/>
      <c r="AH61" s="1"/>
    </row>
    <row r="62" spans="2:34">
      <c r="B62">
        <v>21</v>
      </c>
      <c r="C62" s="1" t="s">
        <v>53</v>
      </c>
      <c r="D62" s="1">
        <v>100</v>
      </c>
      <c r="E62" s="1">
        <v>180</v>
      </c>
      <c r="F62" s="1">
        <f t="shared" ref="F62" si="166">Y61</f>
        <v>35755.965889132305</v>
      </c>
      <c r="G62" s="1">
        <f>([1]Baseline!E62*0)</f>
        <v>0</v>
      </c>
      <c r="H62" s="1">
        <f>$G$8</f>
        <v>100</v>
      </c>
      <c r="I62" s="1">
        <f t="shared" ref="I62" si="167">AC62</f>
        <v>21.031460491732684</v>
      </c>
      <c r="J62" s="1">
        <v>70</v>
      </c>
      <c r="K62" s="1">
        <f>AD62</f>
        <v>55</v>
      </c>
      <c r="L62" s="10">
        <f t="shared" si="2"/>
        <v>-21.031460491732684</v>
      </c>
      <c r="M62" s="10">
        <f t="shared" si="3"/>
        <v>55</v>
      </c>
      <c r="N62">
        <f t="shared" si="4"/>
        <v>35755.965889132305</v>
      </c>
      <c r="O62">
        <v>14</v>
      </c>
      <c r="P62">
        <f t="shared" si="5"/>
        <v>21805418237.828445</v>
      </c>
      <c r="Q62">
        <f t="shared" si="6"/>
        <v>100</v>
      </c>
      <c r="R62">
        <f t="shared" si="7"/>
        <v>21.031460491732684</v>
      </c>
      <c r="S62">
        <f t="shared" si="8"/>
        <v>100</v>
      </c>
      <c r="T62">
        <f t="shared" si="12"/>
        <v>118.92547582965794</v>
      </c>
      <c r="V62">
        <f t="shared" si="9"/>
        <v>-1103420485.9578438</v>
      </c>
      <c r="W62">
        <f t="shared" ref="W62" si="168">P62+V62</f>
        <v>20701997751.870602</v>
      </c>
      <c r="X62">
        <v>14</v>
      </c>
      <c r="Y62">
        <f t="shared" si="10"/>
        <v>33946.605260183984</v>
      </c>
      <c r="Z62" s="1">
        <f t="shared" ref="Z62:AA62" si="169">(AC62*$AG$5*0.00251)/6000-35.9</f>
        <v>55.319332961582326</v>
      </c>
      <c r="AA62" s="1">
        <f t="shared" si="169"/>
        <v>202.65040000000002</v>
      </c>
      <c r="AB62" s="1"/>
      <c r="AC62" s="1">
        <f t="shared" ref="AC62" si="170">(P62/$AG$5)*0.01</f>
        <v>21.031460491732684</v>
      </c>
      <c r="AD62" s="1">
        <f t="shared" ref="AD62" si="171">0.5*(E62-J62)</f>
        <v>55</v>
      </c>
      <c r="AE62" s="1">
        <f t="shared" ref="AE62" si="172">(Z62+35.9)/0.00251</f>
        <v>36342.363729714074</v>
      </c>
      <c r="AF62" s="1">
        <f t="shared" ref="AF62" si="173">AE62*6000</f>
        <v>218054182.37828445</v>
      </c>
      <c r="AG62" s="1"/>
      <c r="AH62" s="1"/>
    </row>
    <row r="63" spans="2:34">
      <c r="B63">
        <v>22</v>
      </c>
      <c r="C63" s="1" t="s">
        <v>52</v>
      </c>
      <c r="D63" s="1">
        <v>250</v>
      </c>
      <c r="E63" s="1">
        <v>350</v>
      </c>
      <c r="F63" s="1">
        <f>Y62</f>
        <v>33946.605260183984</v>
      </c>
      <c r="G63" s="1">
        <f>([1]Baseline!E63*0)</f>
        <v>0</v>
      </c>
      <c r="H63" s="1">
        <f>($G$7)</f>
        <v>50</v>
      </c>
      <c r="I63" s="1"/>
      <c r="J63" s="1">
        <v>40</v>
      </c>
      <c r="K63" s="1"/>
      <c r="L63" s="1">
        <f t="shared" si="2"/>
        <v>200</v>
      </c>
      <c r="M63" s="1">
        <f t="shared" si="3"/>
        <v>310</v>
      </c>
      <c r="N63">
        <f t="shared" si="4"/>
        <v>33946.605260183984</v>
      </c>
      <c r="O63">
        <v>14</v>
      </c>
      <c r="P63">
        <f t="shared" si="5"/>
        <v>20701997751.870602</v>
      </c>
      <c r="Q63">
        <f t="shared" si="6"/>
        <v>250</v>
      </c>
      <c r="R63">
        <f t="shared" si="7"/>
        <v>0</v>
      </c>
      <c r="S63">
        <f t="shared" si="8"/>
        <v>50</v>
      </c>
      <c r="T63">
        <f t="shared" si="12"/>
        <v>112.90748503023922</v>
      </c>
      <c r="V63">
        <f t="shared" si="9"/>
        <v>686637388.02159405</v>
      </c>
      <c r="W63">
        <f>P63+V63</f>
        <v>21388635139.892197</v>
      </c>
      <c r="X63">
        <v>14</v>
      </c>
      <c r="Y63">
        <f t="shared" si="10"/>
        <v>35072.535648517965</v>
      </c>
      <c r="Z63" s="1"/>
      <c r="AA63" s="1"/>
      <c r="AB63" s="1"/>
      <c r="AC63" s="1"/>
      <c r="AD63" s="1"/>
      <c r="AE63" s="1"/>
      <c r="AF63" s="1"/>
      <c r="AG63" s="1"/>
      <c r="AH63" s="1"/>
    </row>
    <row r="64" spans="2:34">
      <c r="B64">
        <v>22</v>
      </c>
      <c r="C64" s="1" t="s">
        <v>53</v>
      </c>
      <c r="D64" s="1">
        <v>100</v>
      </c>
      <c r="E64" s="1">
        <v>180</v>
      </c>
      <c r="F64" s="1">
        <f t="shared" ref="F64" si="174">Y63</f>
        <v>35072.535648517965</v>
      </c>
      <c r="G64" s="1">
        <f>([1]Baseline!E64*0)</f>
        <v>0</v>
      </c>
      <c r="H64" s="1">
        <f>$G$8</f>
        <v>100</v>
      </c>
      <c r="I64" s="1">
        <f t="shared" ref="I64" si="175">AC64</f>
        <v>20.629470621037999</v>
      </c>
      <c r="J64" s="1">
        <v>70</v>
      </c>
      <c r="K64" s="1">
        <f>AD64</f>
        <v>55</v>
      </c>
      <c r="L64" s="10">
        <f t="shared" si="2"/>
        <v>-20.629470621037999</v>
      </c>
      <c r="M64" s="10">
        <f t="shared" si="3"/>
        <v>55</v>
      </c>
      <c r="N64">
        <f t="shared" si="4"/>
        <v>35072.535648517965</v>
      </c>
      <c r="O64">
        <v>14</v>
      </c>
      <c r="P64">
        <f t="shared" si="5"/>
        <v>21388635139.892197</v>
      </c>
      <c r="Q64">
        <f t="shared" si="6"/>
        <v>100</v>
      </c>
      <c r="R64">
        <f t="shared" si="7"/>
        <v>20.629470621037999</v>
      </c>
      <c r="S64">
        <f t="shared" si="8"/>
        <v>100</v>
      </c>
      <c r="T64">
        <f t="shared" si="12"/>
        <v>116.65236518810927</v>
      </c>
      <c r="V64">
        <f t="shared" si="9"/>
        <v>-1082329993.5193169</v>
      </c>
      <c r="W64">
        <f t="shared" ref="W64" si="176">P64+V64</f>
        <v>20306305146.372879</v>
      </c>
      <c r="X64">
        <v>14</v>
      </c>
      <c r="Y64">
        <f t="shared" si="10"/>
        <v>33297.758668458744</v>
      </c>
      <c r="Z64" s="1">
        <f t="shared" ref="Z64:AA64" si="177">(AC64*$AG$5*0.00251)/6000-35.9</f>
        <v>53.575790335215693</v>
      </c>
      <c r="AA64" s="1">
        <f t="shared" si="177"/>
        <v>202.65040000000002</v>
      </c>
      <c r="AB64" s="1"/>
      <c r="AC64" s="1">
        <f t="shared" ref="AC64" si="178">(P64/$AG$5)*0.01</f>
        <v>20.629470621037999</v>
      </c>
      <c r="AD64" s="1">
        <f t="shared" ref="AD64" si="179">0.5*(E64-J64)</f>
        <v>55</v>
      </c>
      <c r="AE64" s="1">
        <f t="shared" ref="AE64" si="180">(Z64+35.9)/0.00251</f>
        <v>35647.725233153658</v>
      </c>
      <c r="AF64" s="1">
        <f t="shared" ref="AF64" si="181">AE64*6000</f>
        <v>213886351.39892194</v>
      </c>
      <c r="AG64" s="1"/>
      <c r="AH64" s="1"/>
    </row>
    <row r="65" spans="2:34">
      <c r="B65">
        <v>23</v>
      </c>
      <c r="C65" s="1" t="s">
        <v>52</v>
      </c>
      <c r="D65" s="1">
        <v>250</v>
      </c>
      <c r="E65" s="1">
        <v>350</v>
      </c>
      <c r="F65" s="1">
        <f>Y64</f>
        <v>33297.758668458744</v>
      </c>
      <c r="G65" s="1">
        <f>([1]Baseline!E65*0)</f>
        <v>0</v>
      </c>
      <c r="H65" s="1">
        <f>($G$7)</f>
        <v>50</v>
      </c>
      <c r="I65" s="1"/>
      <c r="J65" s="1">
        <v>40</v>
      </c>
      <c r="K65" s="1"/>
      <c r="L65" s="1">
        <f t="shared" si="2"/>
        <v>200</v>
      </c>
      <c r="M65" s="1">
        <f t="shared" si="3"/>
        <v>310</v>
      </c>
      <c r="N65">
        <f t="shared" si="4"/>
        <v>33297.758668458744</v>
      </c>
      <c r="O65">
        <v>14</v>
      </c>
      <c r="P65">
        <f t="shared" si="5"/>
        <v>20306305146.372879</v>
      </c>
      <c r="Q65">
        <f t="shared" si="6"/>
        <v>250</v>
      </c>
      <c r="R65">
        <f t="shared" si="7"/>
        <v>0</v>
      </c>
      <c r="S65">
        <f t="shared" si="8"/>
        <v>50</v>
      </c>
      <c r="T65">
        <f t="shared" si="12"/>
        <v>110.7494007010216</v>
      </c>
      <c r="V65">
        <f t="shared" si="9"/>
        <v>703651724.8731457</v>
      </c>
      <c r="W65">
        <f>P65+V65</f>
        <v>21009956871.246025</v>
      </c>
      <c r="X65">
        <v>14</v>
      </c>
      <c r="Y65">
        <f t="shared" si="10"/>
        <v>34451.588730234202</v>
      </c>
      <c r="Z65" s="1"/>
      <c r="AA65" s="1"/>
      <c r="AB65" s="1"/>
      <c r="AC65" s="1"/>
      <c r="AD65" s="1"/>
      <c r="AE65" s="1"/>
      <c r="AF65" s="1"/>
      <c r="AG65" s="1"/>
      <c r="AH65" s="1"/>
    </row>
    <row r="66" spans="2:34">
      <c r="B66">
        <v>23</v>
      </c>
      <c r="C66" s="1" t="s">
        <v>53</v>
      </c>
      <c r="D66" s="1">
        <v>100</v>
      </c>
      <c r="E66" s="1">
        <v>180</v>
      </c>
      <c r="F66" s="1">
        <f t="shared" ref="F66" si="182">Y65</f>
        <v>34451.588730234202</v>
      </c>
      <c r="G66" s="1">
        <f>([1]Baseline!E66*0)</f>
        <v>0</v>
      </c>
      <c r="H66" s="1">
        <f>$G$8</f>
        <v>100</v>
      </c>
      <c r="I66" s="1">
        <f t="shared" ref="I66" si="183">AC66</f>
        <v>20.264233093408588</v>
      </c>
      <c r="J66" s="1">
        <v>70</v>
      </c>
      <c r="K66" s="1">
        <f>AD66</f>
        <v>55</v>
      </c>
      <c r="L66" s="10">
        <f t="shared" si="2"/>
        <v>-20.264233093408588</v>
      </c>
      <c r="M66" s="10">
        <f t="shared" si="3"/>
        <v>55</v>
      </c>
      <c r="N66">
        <f t="shared" si="4"/>
        <v>34451.588730234202</v>
      </c>
      <c r="O66">
        <v>14</v>
      </c>
      <c r="P66">
        <f t="shared" si="5"/>
        <v>21009956871.246025</v>
      </c>
      <c r="Q66">
        <f t="shared" si="6"/>
        <v>100</v>
      </c>
      <c r="R66">
        <f t="shared" si="7"/>
        <v>20.264233093408588</v>
      </c>
      <c r="S66">
        <f t="shared" si="8"/>
        <v>100</v>
      </c>
      <c r="T66">
        <f t="shared" si="12"/>
        <v>114.58707605703587</v>
      </c>
      <c r="V66">
        <f t="shared" si="9"/>
        <v>-1063167721.3421043</v>
      </c>
      <c r="W66">
        <f t="shared" ref="W66" si="184">P66+V66</f>
        <v>19946789149.903919</v>
      </c>
      <c r="X66">
        <v>14</v>
      </c>
      <c r="Y66">
        <f t="shared" si="10"/>
        <v>32708.233552905549</v>
      </c>
      <c r="Z66" s="1">
        <f t="shared" ref="Z66:AA66" si="185">(AC66*$AG$5*0.00251)/6000-35.9</f>
        <v>51.991652911379212</v>
      </c>
      <c r="AA66" s="1">
        <f t="shared" si="185"/>
        <v>202.65040000000002</v>
      </c>
      <c r="AB66" s="1"/>
      <c r="AC66" s="1">
        <f t="shared" ref="AC66" si="186">(P66/$AG$5)*0.01</f>
        <v>20.264233093408588</v>
      </c>
      <c r="AD66" s="1">
        <f t="shared" ref="AD66" si="187">0.5*(E66-J66)</f>
        <v>55</v>
      </c>
      <c r="AE66" s="1">
        <f t="shared" ref="AE66" si="188">(Z66+35.9)/0.00251</f>
        <v>35016.594785410045</v>
      </c>
      <c r="AF66" s="1">
        <f t="shared" ref="AF66" si="189">AE66*6000</f>
        <v>210099568.71246028</v>
      </c>
      <c r="AG66" s="1"/>
      <c r="AH66" s="1"/>
    </row>
    <row r="67" spans="2:34">
      <c r="B67">
        <v>24</v>
      </c>
      <c r="C67" s="1" t="s">
        <v>52</v>
      </c>
      <c r="D67" s="1">
        <v>250</v>
      </c>
      <c r="E67" s="1">
        <v>350</v>
      </c>
      <c r="F67" s="1">
        <f>Y66</f>
        <v>32708.233552905549</v>
      </c>
      <c r="G67" s="1">
        <f>([1]Baseline!E67*0)</f>
        <v>0</v>
      </c>
      <c r="H67" s="1">
        <f>($G$7)</f>
        <v>50</v>
      </c>
      <c r="I67" s="1"/>
      <c r="J67" s="1">
        <v>40</v>
      </c>
      <c r="K67" s="1"/>
      <c r="L67" s="1">
        <f t="shared" si="2"/>
        <v>200</v>
      </c>
      <c r="M67" s="1">
        <f t="shared" si="3"/>
        <v>310</v>
      </c>
      <c r="N67">
        <f t="shared" si="4"/>
        <v>32708.233552905549</v>
      </c>
      <c r="O67">
        <v>14</v>
      </c>
      <c r="P67">
        <f t="shared" si="5"/>
        <v>19946789149.903919</v>
      </c>
      <c r="Q67">
        <f t="shared" si="6"/>
        <v>250</v>
      </c>
      <c r="R67">
        <f t="shared" si="7"/>
        <v>0</v>
      </c>
      <c r="S67">
        <f t="shared" si="8"/>
        <v>50</v>
      </c>
      <c r="T67">
        <f t="shared" si="12"/>
        <v>108.78862148174152</v>
      </c>
      <c r="V67">
        <f t="shared" si="9"/>
        <v>719110508.23794985</v>
      </c>
      <c r="W67">
        <f>P67+V67</f>
        <v>20665899658.141869</v>
      </c>
      <c r="X67">
        <v>14</v>
      </c>
      <c r="Y67">
        <f t="shared" si="10"/>
        <v>33887.412531388349</v>
      </c>
      <c r="Z67" s="1"/>
      <c r="AA67" s="1"/>
      <c r="AB67" s="1"/>
      <c r="AC67" s="1"/>
      <c r="AD67" s="1"/>
      <c r="AE67" s="1"/>
      <c r="AF67" s="1"/>
      <c r="AG67" s="1"/>
      <c r="AH67" s="1"/>
    </row>
    <row r="68" spans="2:34">
      <c r="B68">
        <v>24</v>
      </c>
      <c r="C68" s="1" t="s">
        <v>53</v>
      </c>
      <c r="D68" s="1">
        <v>100</v>
      </c>
      <c r="E68" s="1">
        <v>180</v>
      </c>
      <c r="F68" s="1">
        <f t="shared" ref="F68" si="190">Y67</f>
        <v>33887.412531388349</v>
      </c>
      <c r="G68" s="1">
        <f>([1]Baseline!E68*0)</f>
        <v>0</v>
      </c>
      <c r="H68" s="1">
        <f>$G$8</f>
        <v>100</v>
      </c>
      <c r="I68" s="1">
        <f t="shared" ref="I68" si="191">AC68</f>
        <v>19.932387787559676</v>
      </c>
      <c r="J68" s="1">
        <v>70</v>
      </c>
      <c r="K68" s="1">
        <f>AD68</f>
        <v>55</v>
      </c>
      <c r="L68" s="10">
        <f t="shared" si="2"/>
        <v>-19.932387787559676</v>
      </c>
      <c r="M68" s="10">
        <f t="shared" si="3"/>
        <v>55</v>
      </c>
      <c r="N68">
        <f t="shared" si="4"/>
        <v>33887.412531388349</v>
      </c>
      <c r="O68">
        <v>14</v>
      </c>
      <c r="P68">
        <f t="shared" si="5"/>
        <v>20665899658.141872</v>
      </c>
      <c r="Q68">
        <f t="shared" si="6"/>
        <v>100</v>
      </c>
      <c r="R68">
        <f t="shared" si="7"/>
        <v>19.932387787559676</v>
      </c>
      <c r="S68">
        <f t="shared" si="8"/>
        <v>100</v>
      </c>
      <c r="T68">
        <f t="shared" si="12"/>
        <v>112.71060813815625</v>
      </c>
      <c r="V68">
        <f t="shared" si="9"/>
        <v>-1045757379.8783443</v>
      </c>
      <c r="W68">
        <f t="shared" ref="W68" si="192">P68+V68</f>
        <v>19620142278.263527</v>
      </c>
      <c r="X68">
        <v>14</v>
      </c>
      <c r="Y68">
        <f t="shared" si="10"/>
        <v>32172.606385713509</v>
      </c>
      <c r="Z68" s="1">
        <f t="shared" ref="Z68:AA68" si="193">(AC68*$AG$5*0.00251)/6000-35.9</f>
        <v>50.552346903226841</v>
      </c>
      <c r="AA68" s="1">
        <f t="shared" si="193"/>
        <v>202.65040000000002</v>
      </c>
      <c r="AB68" s="1"/>
      <c r="AC68" s="1">
        <f t="shared" ref="AC68" si="194">(P68/$AG$5)*0.01</f>
        <v>19.932387787559676</v>
      </c>
      <c r="AD68" s="1">
        <f t="shared" ref="AD68" si="195">0.5*(E68-J68)</f>
        <v>55</v>
      </c>
      <c r="AE68" s="1">
        <f t="shared" ref="AE68" si="196">(Z68+35.9)/0.00251</f>
        <v>34443.166096903122</v>
      </c>
      <c r="AF68" s="1">
        <f t="shared" ref="AF68" si="197">AE68*6000</f>
        <v>206658996.58141872</v>
      </c>
      <c r="AG68" s="1"/>
      <c r="AH68" s="1"/>
    </row>
    <row r="69" spans="2:34">
      <c r="B69">
        <v>25</v>
      </c>
      <c r="C69" s="1" t="s">
        <v>52</v>
      </c>
      <c r="D69" s="1">
        <v>250</v>
      </c>
      <c r="E69" s="1">
        <v>350</v>
      </c>
      <c r="F69" s="1">
        <f>Y68</f>
        <v>32172.606385713509</v>
      </c>
      <c r="G69" s="1">
        <f>([1]Baseline!E69*0)</f>
        <v>0</v>
      </c>
      <c r="H69" s="1">
        <f>($G$7)</f>
        <v>50</v>
      </c>
      <c r="I69" s="1"/>
      <c r="J69" s="1">
        <v>40</v>
      </c>
      <c r="K69" s="1"/>
      <c r="L69" s="1">
        <f t="shared" si="2"/>
        <v>200</v>
      </c>
      <c r="M69" s="1">
        <f t="shared" si="3"/>
        <v>310</v>
      </c>
      <c r="N69">
        <f t="shared" si="4"/>
        <v>32172.606385713509</v>
      </c>
      <c r="O69">
        <v>14</v>
      </c>
      <c r="P69">
        <f t="shared" si="5"/>
        <v>19620142278.263527</v>
      </c>
      <c r="Q69">
        <f t="shared" si="6"/>
        <v>250</v>
      </c>
      <c r="R69">
        <f t="shared" si="7"/>
        <v>0</v>
      </c>
      <c r="S69">
        <f t="shared" si="8"/>
        <v>50</v>
      </c>
      <c r="T69">
        <f t="shared" si="12"/>
        <v>107.00710854700171</v>
      </c>
      <c r="V69">
        <f t="shared" si="9"/>
        <v>733155956.21543849</v>
      </c>
      <c r="W69">
        <f>P69+V69</f>
        <v>20353298234.478966</v>
      </c>
      <c r="X69">
        <v>14</v>
      </c>
      <c r="Y69">
        <f t="shared" si="10"/>
        <v>33374.816729763486</v>
      </c>
      <c r="Z69" s="1"/>
      <c r="AA69" s="1"/>
      <c r="AB69" s="1"/>
      <c r="AC69" s="1"/>
      <c r="AD69" s="1"/>
      <c r="AE69" s="1"/>
      <c r="AF69" s="1"/>
      <c r="AG69" s="1"/>
      <c r="AH69" s="1"/>
    </row>
    <row r="70" spans="2:34">
      <c r="B70">
        <v>25</v>
      </c>
      <c r="C70" s="1" t="s">
        <v>53</v>
      </c>
      <c r="D70" s="1">
        <v>100</v>
      </c>
      <c r="E70" s="1">
        <v>180</v>
      </c>
      <c r="F70" s="1">
        <f t="shared" ref="F70" si="198">Y69</f>
        <v>33374.816729763486</v>
      </c>
      <c r="G70" s="1">
        <f>([1]Baseline!E70*0)</f>
        <v>0</v>
      </c>
      <c r="H70" s="1">
        <f>$G$8</f>
        <v>100</v>
      </c>
      <c r="I70" s="1">
        <f t="shared" ref="I70" si="199">AC70</f>
        <v>19.630881784798387</v>
      </c>
      <c r="J70" s="1">
        <v>70</v>
      </c>
      <c r="K70" s="1">
        <f>AD70</f>
        <v>55</v>
      </c>
      <c r="L70" s="10">
        <f t="shared" si="2"/>
        <v>-19.630881784798387</v>
      </c>
      <c r="M70" s="10">
        <f t="shared" si="3"/>
        <v>55</v>
      </c>
      <c r="N70">
        <f t="shared" si="4"/>
        <v>33374.816729763486</v>
      </c>
      <c r="O70">
        <v>14</v>
      </c>
      <c r="P70">
        <f t="shared" si="5"/>
        <v>20353298234.478966</v>
      </c>
      <c r="Q70">
        <f t="shared" si="6"/>
        <v>100</v>
      </c>
      <c r="R70">
        <f t="shared" si="7"/>
        <v>19.630881784798387</v>
      </c>
      <c r="S70">
        <f t="shared" si="8"/>
        <v>100</v>
      </c>
      <c r="T70">
        <f t="shared" si="12"/>
        <v>111.0056982552701</v>
      </c>
      <c r="V70">
        <f t="shared" si="9"/>
        <v>-1029938797.0359001</v>
      </c>
      <c r="W70">
        <f t="shared" ref="W70" si="200">P70+V70</f>
        <v>19323359437.443066</v>
      </c>
      <c r="X70">
        <v>14</v>
      </c>
      <c r="Y70">
        <f t="shared" si="10"/>
        <v>31685.949490756699</v>
      </c>
      <c r="Z70" s="1">
        <f t="shared" ref="Z70:AA70" si="201">(AC70*$AG$5*0.00251)/6000-35.9</f>
        <v>49.24463094757035</v>
      </c>
      <c r="AA70" s="1">
        <f t="shared" si="201"/>
        <v>202.65040000000002</v>
      </c>
      <c r="AB70" s="1"/>
      <c r="AC70" s="1">
        <f t="shared" ref="AC70" si="202">(P70/$AG$5)*0.01</f>
        <v>19.630881784798387</v>
      </c>
      <c r="AD70" s="1">
        <f t="shared" ref="AD70" si="203">0.5*(E70-J70)</f>
        <v>55</v>
      </c>
      <c r="AE70" s="1">
        <f t="shared" ref="AE70" si="204">(Z70+35.9)/0.00251</f>
        <v>33922.163724131613</v>
      </c>
      <c r="AF70" s="1">
        <f t="shared" ref="AF70" si="205">AE70*6000</f>
        <v>203532982.34478968</v>
      </c>
      <c r="AG70" s="1"/>
      <c r="AH70" s="1"/>
    </row>
    <row r="71" spans="2:34">
      <c r="B71">
        <v>26</v>
      </c>
      <c r="C71" s="1" t="s">
        <v>52</v>
      </c>
      <c r="D71" s="1">
        <v>250</v>
      </c>
      <c r="E71" s="1">
        <v>350</v>
      </c>
      <c r="F71" s="1">
        <f>Y70</f>
        <v>31685.949490756699</v>
      </c>
      <c r="G71" s="1">
        <f>([1]Baseline!E71*0)</f>
        <v>0</v>
      </c>
      <c r="H71" s="1">
        <f>($G$7)</f>
        <v>50</v>
      </c>
      <c r="I71" s="1"/>
      <c r="J71" s="1">
        <v>40</v>
      </c>
      <c r="K71" s="1"/>
      <c r="L71" s="1">
        <f t="shared" si="2"/>
        <v>200</v>
      </c>
      <c r="M71" s="1">
        <f t="shared" si="3"/>
        <v>310</v>
      </c>
      <c r="N71">
        <f t="shared" si="4"/>
        <v>31685.949490756699</v>
      </c>
      <c r="O71">
        <v>14</v>
      </c>
      <c r="P71">
        <f t="shared" si="5"/>
        <v>19323359437.443066</v>
      </c>
      <c r="Q71">
        <f t="shared" si="6"/>
        <v>250</v>
      </c>
      <c r="R71">
        <f t="shared" si="7"/>
        <v>0</v>
      </c>
      <c r="S71">
        <f t="shared" si="8"/>
        <v>50</v>
      </c>
      <c r="T71">
        <f t="shared" si="12"/>
        <v>105.388472289825</v>
      </c>
      <c r="V71">
        <f t="shared" si="9"/>
        <v>745917284.46701968</v>
      </c>
      <c r="W71">
        <f>P71+V71</f>
        <v>20069276721.910084</v>
      </c>
      <c r="X71">
        <v>14</v>
      </c>
      <c r="Y71">
        <f t="shared" si="10"/>
        <v>32909.085533763093</v>
      </c>
      <c r="Z71" s="1"/>
      <c r="AA71" s="1"/>
      <c r="AB71" s="1"/>
      <c r="AC71" s="1"/>
      <c r="AD71" s="1"/>
      <c r="AE71" s="1"/>
      <c r="AF71" s="1"/>
      <c r="AG71" s="1"/>
      <c r="AH71" s="1"/>
    </row>
    <row r="72" spans="2:34">
      <c r="B72">
        <v>26</v>
      </c>
      <c r="C72" s="1" t="s">
        <v>53</v>
      </c>
      <c r="D72" s="1">
        <v>100</v>
      </c>
      <c r="E72" s="1">
        <v>180</v>
      </c>
      <c r="F72" s="1">
        <f t="shared" ref="F72" si="206">Y71</f>
        <v>32909.085533763093</v>
      </c>
      <c r="G72" s="1">
        <f>([1]Baseline!E72*0)</f>
        <v>0</v>
      </c>
      <c r="H72" s="1">
        <f>$G$8</f>
        <v>100</v>
      </c>
      <c r="I72" s="1">
        <f t="shared" ref="I72" si="207">AC72</f>
        <v>19.356941282706483</v>
      </c>
      <c r="J72" s="1">
        <v>70</v>
      </c>
      <c r="K72" s="1">
        <f>AD72</f>
        <v>55</v>
      </c>
      <c r="L72" s="10">
        <f t="shared" si="2"/>
        <v>-19.356941282706483</v>
      </c>
      <c r="M72" s="10">
        <f t="shared" si="3"/>
        <v>55</v>
      </c>
      <c r="N72">
        <f t="shared" si="4"/>
        <v>32909.085533763093</v>
      </c>
      <c r="O72">
        <v>14</v>
      </c>
      <c r="P72">
        <f t="shared" si="5"/>
        <v>20069276721.910084</v>
      </c>
      <c r="Q72">
        <f t="shared" si="6"/>
        <v>100</v>
      </c>
      <c r="R72">
        <f t="shared" si="7"/>
        <v>19.356941282706483</v>
      </c>
      <c r="S72">
        <f t="shared" si="8"/>
        <v>100</v>
      </c>
      <c r="T72">
        <f t="shared" si="12"/>
        <v>109.45666153606075</v>
      </c>
      <c r="V72">
        <f t="shared" si="9"/>
        <v>-1015566444.6231608</v>
      </c>
      <c r="W72">
        <f t="shared" ref="W72" si="208">P72+V72</f>
        <v>19053710277.286922</v>
      </c>
      <c r="X72">
        <v>14</v>
      </c>
      <c r="Y72">
        <f t="shared" si="10"/>
        <v>31243.78570983688</v>
      </c>
      <c r="Z72" s="1">
        <f t="shared" ref="Z72:AA72" si="209">(AC72*$AG$5*0.00251)/6000-35.9</f>
        <v>48.056474286657171</v>
      </c>
      <c r="AA72" s="1">
        <f t="shared" si="209"/>
        <v>202.65040000000002</v>
      </c>
      <c r="AB72" s="1"/>
      <c r="AC72" s="1">
        <f t="shared" ref="AC72" si="210">(P72/$AG$5)*0.01</f>
        <v>19.356941282706483</v>
      </c>
      <c r="AD72" s="1">
        <f t="shared" ref="AD72" si="211">0.5*(E72-J72)</f>
        <v>55</v>
      </c>
      <c r="AE72" s="1">
        <f t="shared" ref="AE72" si="212">(Z72+35.9)/0.00251</f>
        <v>33448.794536516798</v>
      </c>
      <c r="AF72" s="1">
        <f t="shared" ref="AF72" si="213">AE72*6000</f>
        <v>200692767.21910077</v>
      </c>
      <c r="AG72" s="1"/>
      <c r="AH72" s="1"/>
    </row>
    <row r="73" spans="2:34">
      <c r="B73">
        <v>27</v>
      </c>
      <c r="C73" s="1" t="s">
        <v>52</v>
      </c>
      <c r="D73" s="1">
        <v>250</v>
      </c>
      <c r="E73" s="1">
        <v>350</v>
      </c>
      <c r="F73" s="1">
        <f>Y72</f>
        <v>31243.78570983688</v>
      </c>
      <c r="G73" s="1">
        <f>([1]Baseline!E73*0)</f>
        <v>0</v>
      </c>
      <c r="H73" s="1">
        <f>($G$7)</f>
        <v>50</v>
      </c>
      <c r="I73" s="1"/>
      <c r="J73" s="1">
        <v>40</v>
      </c>
      <c r="K73" s="1"/>
      <c r="L73" s="1">
        <f t="shared" si="2"/>
        <v>200</v>
      </c>
      <c r="M73" s="1">
        <f t="shared" si="3"/>
        <v>310</v>
      </c>
      <c r="N73">
        <f t="shared" si="4"/>
        <v>31243.78570983688</v>
      </c>
      <c r="O73">
        <v>14</v>
      </c>
      <c r="P73">
        <f t="shared" si="5"/>
        <v>19053710277.286922</v>
      </c>
      <c r="Q73">
        <f t="shared" si="6"/>
        <v>250</v>
      </c>
      <c r="R73">
        <f t="shared" si="7"/>
        <v>0</v>
      </c>
      <c r="S73">
        <f t="shared" si="8"/>
        <v>50</v>
      </c>
      <c r="T73">
        <f t="shared" si="12"/>
        <v>103.91782154014095</v>
      </c>
      <c r="V73">
        <f t="shared" si="9"/>
        <v>757511894.97752881</v>
      </c>
      <c r="W73">
        <f>P73+V73</f>
        <v>19811222172.26445</v>
      </c>
      <c r="X73">
        <v>14</v>
      </c>
      <c r="Y73">
        <f t="shared" si="10"/>
        <v>32485.934297954296</v>
      </c>
      <c r="Z73" s="1"/>
      <c r="AA73" s="1"/>
      <c r="AB73" s="1"/>
      <c r="AC73" s="1"/>
      <c r="AD73" s="1"/>
      <c r="AE73" s="1"/>
      <c r="AF73" s="1"/>
      <c r="AG73" s="1"/>
      <c r="AH73" s="1"/>
    </row>
    <row r="74" spans="2:34">
      <c r="B74">
        <v>27</v>
      </c>
      <c r="C74" s="1" t="s">
        <v>53</v>
      </c>
      <c r="D74" s="1">
        <v>100</v>
      </c>
      <c r="E74" s="1">
        <v>180</v>
      </c>
      <c r="F74" s="1">
        <f t="shared" ref="F74" si="214">Y73</f>
        <v>32485.934297954296</v>
      </c>
      <c r="G74" s="1">
        <f>([1]Baseline!E74*0)</f>
        <v>0</v>
      </c>
      <c r="H74" s="1">
        <f>$G$8</f>
        <v>100</v>
      </c>
      <c r="I74" s="1">
        <f t="shared" ref="I74" si="215">AC74</f>
        <v>19.108046076643951</v>
      </c>
      <c r="J74" s="1">
        <v>70</v>
      </c>
      <c r="K74" s="1">
        <f>AD74</f>
        <v>55</v>
      </c>
      <c r="L74" s="10">
        <f t="shared" si="2"/>
        <v>-19.108046076643951</v>
      </c>
      <c r="M74" s="10">
        <f t="shared" si="3"/>
        <v>55</v>
      </c>
      <c r="N74">
        <f t="shared" si="4"/>
        <v>32485.934297954296</v>
      </c>
      <c r="O74">
        <v>14</v>
      </c>
      <c r="P74">
        <f t="shared" si="5"/>
        <v>19811222172.264446</v>
      </c>
      <c r="Q74">
        <f t="shared" si="6"/>
        <v>100</v>
      </c>
      <c r="R74">
        <f t="shared" si="7"/>
        <v>19.108046076643951</v>
      </c>
      <c r="S74">
        <f t="shared" si="8"/>
        <v>100</v>
      </c>
      <c r="T74">
        <f t="shared" si="12"/>
        <v>108.04924711401702</v>
      </c>
      <c r="V74">
        <f t="shared" si="9"/>
        <v>-1002508099.5151711</v>
      </c>
      <c r="W74">
        <f t="shared" ref="W74" si="216">P74+V74</f>
        <v>18808714072.749275</v>
      </c>
      <c r="X74">
        <v>14</v>
      </c>
      <c r="Y74">
        <f t="shared" si="10"/>
        <v>30842.047213612219</v>
      </c>
      <c r="Z74" s="1">
        <f t="shared" ref="Z74:AA74" si="217">(AC74*$AG$5*0.00251)/6000-35.9</f>
        <v>46.976946087306281</v>
      </c>
      <c r="AA74" s="1">
        <f t="shared" si="217"/>
        <v>202.65040000000002</v>
      </c>
      <c r="AB74" s="1"/>
      <c r="AC74" s="1">
        <f t="shared" ref="AC74" si="218">(P74/$AG$5)*0.01</f>
        <v>19.108046076643951</v>
      </c>
      <c r="AD74" s="1">
        <f t="shared" ref="AD74" si="219">0.5*(E74-J74)</f>
        <v>55</v>
      </c>
      <c r="AE74" s="1">
        <f t="shared" ref="AE74" si="220">(Z74+35.9)/0.00251</f>
        <v>33018.703620440749</v>
      </c>
      <c r="AF74" s="1">
        <f t="shared" ref="AF74" si="221">AE74*6000</f>
        <v>198112221.72264448</v>
      </c>
      <c r="AG74" s="1"/>
      <c r="AH74" s="1"/>
    </row>
    <row r="75" spans="2:34">
      <c r="B75">
        <v>28</v>
      </c>
      <c r="C75" s="1" t="s">
        <v>52</v>
      </c>
      <c r="D75" s="1">
        <v>250</v>
      </c>
      <c r="E75" s="1">
        <v>350</v>
      </c>
      <c r="F75" s="1">
        <f>Y74</f>
        <v>30842.047213612219</v>
      </c>
      <c r="G75" s="1">
        <f>([1]Baseline!E75*0)</f>
        <v>0</v>
      </c>
      <c r="H75" s="1">
        <f>($G$7)</f>
        <v>50</v>
      </c>
      <c r="I75" s="1"/>
      <c r="J75" s="1">
        <v>40</v>
      </c>
      <c r="K75" s="1"/>
      <c r="L75" s="1">
        <f t="shared" si="2"/>
        <v>200</v>
      </c>
      <c r="M75" s="1">
        <f t="shared" si="3"/>
        <v>310</v>
      </c>
      <c r="N75">
        <f t="shared" si="4"/>
        <v>30842.047213612219</v>
      </c>
      <c r="O75">
        <v>14</v>
      </c>
      <c r="P75">
        <f t="shared" si="5"/>
        <v>18808714072.749275</v>
      </c>
      <c r="Q75">
        <f t="shared" si="6"/>
        <v>250</v>
      </c>
      <c r="R75">
        <f t="shared" si="7"/>
        <v>0</v>
      </c>
      <c r="S75">
        <f t="shared" si="8"/>
        <v>50</v>
      </c>
      <c r="T75">
        <f t="shared" si="12"/>
        <v>102.58162656862905</v>
      </c>
      <c r="V75">
        <f t="shared" si="9"/>
        <v>768046456.13292861</v>
      </c>
      <c r="W75">
        <f>P75+V75</f>
        <v>19576760528.882202</v>
      </c>
      <c r="X75">
        <v>14</v>
      </c>
      <c r="Y75">
        <f t="shared" si="10"/>
        <v>32101.470105080352</v>
      </c>
      <c r="Z75" s="1"/>
      <c r="AA75" s="1"/>
      <c r="AB75" s="1"/>
      <c r="AC75" s="1"/>
      <c r="AD75" s="1"/>
      <c r="AE75" s="1"/>
      <c r="AF75" s="1"/>
      <c r="AG75" s="1"/>
      <c r="AH75" s="1"/>
    </row>
    <row r="76" spans="2:34">
      <c r="B76">
        <v>28</v>
      </c>
      <c r="C76" s="1" t="s">
        <v>53</v>
      </c>
      <c r="D76" s="1">
        <v>100</v>
      </c>
      <c r="E76" s="1">
        <v>180</v>
      </c>
      <c r="F76" s="1">
        <f t="shared" ref="F76" si="222">Y75</f>
        <v>32101.470105080352</v>
      </c>
      <c r="G76" s="1">
        <f>([1]Baseline!E76*0)</f>
        <v>0</v>
      </c>
      <c r="H76" s="1">
        <f>$G$8</f>
        <v>100</v>
      </c>
      <c r="I76" s="1">
        <f t="shared" ref="I76" si="223">AC76</f>
        <v>18.881906374307679</v>
      </c>
      <c r="J76" s="1">
        <v>70</v>
      </c>
      <c r="K76" s="1">
        <f>AD76</f>
        <v>55</v>
      </c>
      <c r="L76" s="10">
        <f t="shared" si="2"/>
        <v>-18.881906374307679</v>
      </c>
      <c r="M76" s="10">
        <f t="shared" si="3"/>
        <v>55</v>
      </c>
      <c r="N76">
        <f t="shared" si="4"/>
        <v>32101.470105080352</v>
      </c>
      <c r="O76">
        <v>14</v>
      </c>
      <c r="P76">
        <f t="shared" si="5"/>
        <v>19576760528.882202</v>
      </c>
      <c r="Q76">
        <f t="shared" si="6"/>
        <v>100</v>
      </c>
      <c r="R76">
        <f t="shared" si="7"/>
        <v>18.881906374307679</v>
      </c>
      <c r="S76">
        <f t="shared" si="8"/>
        <v>100</v>
      </c>
      <c r="T76">
        <f t="shared" si="12"/>
        <v>106.77050702295723</v>
      </c>
      <c r="V76">
        <f t="shared" si="9"/>
        <v>-990643627.22403657</v>
      </c>
      <c r="W76">
        <f t="shared" ref="W76" si="224">P76+V76</f>
        <v>18586116901.658165</v>
      </c>
      <c r="X76">
        <v>14</v>
      </c>
      <c r="Y76">
        <f t="shared" si="10"/>
        <v>30477.03807827982</v>
      </c>
      <c r="Z76" s="1">
        <f t="shared" ref="Z76:AA76" si="225">(AC76*$AG$5*0.00251)/6000-35.9</f>
        <v>45.996114879157226</v>
      </c>
      <c r="AA76" s="1">
        <f t="shared" si="225"/>
        <v>202.65040000000002</v>
      </c>
      <c r="AB76" s="1"/>
      <c r="AC76" s="1">
        <f t="shared" ref="AC76" si="226">(P76/$AG$5)*0.01</f>
        <v>18.881906374307679</v>
      </c>
      <c r="AD76" s="1">
        <f t="shared" ref="AD76" si="227">0.5*(E76-J76)</f>
        <v>55</v>
      </c>
      <c r="AE76" s="1">
        <f t="shared" ref="AE76" si="228">(Z76+35.9)/0.00251</f>
        <v>32627.934214803674</v>
      </c>
      <c r="AF76" s="1">
        <f t="shared" ref="AF76" si="229">AE76*6000</f>
        <v>195767605.28882205</v>
      </c>
      <c r="AG76" s="1"/>
      <c r="AH76" s="1"/>
    </row>
    <row r="77" spans="2:34">
      <c r="B77">
        <v>29</v>
      </c>
      <c r="C77" s="1" t="s">
        <v>52</v>
      </c>
      <c r="D77" s="1">
        <v>250</v>
      </c>
      <c r="E77" s="1">
        <v>350</v>
      </c>
      <c r="F77" s="1">
        <f>Y76</f>
        <v>30477.03807827982</v>
      </c>
      <c r="G77" s="1">
        <f>([1]Baseline!E77*0)</f>
        <v>0</v>
      </c>
      <c r="H77" s="1">
        <f>($G$7)</f>
        <v>50</v>
      </c>
      <c r="I77" s="1"/>
      <c r="J77" s="1">
        <v>40</v>
      </c>
      <c r="K77" s="1"/>
      <c r="L77" s="1">
        <f t="shared" si="2"/>
        <v>200</v>
      </c>
      <c r="M77" s="1">
        <f t="shared" si="3"/>
        <v>310</v>
      </c>
      <c r="N77">
        <f t="shared" si="4"/>
        <v>30477.03807827982</v>
      </c>
      <c r="O77">
        <v>14</v>
      </c>
      <c r="P77">
        <f t="shared" si="5"/>
        <v>18586116901.658165</v>
      </c>
      <c r="Q77">
        <f t="shared" si="6"/>
        <v>250</v>
      </c>
      <c r="R77">
        <f t="shared" si="7"/>
        <v>0</v>
      </c>
      <c r="S77">
        <f t="shared" si="8"/>
        <v>50</v>
      </c>
      <c r="T77">
        <f t="shared" si="12"/>
        <v>101.36759461557892</v>
      </c>
      <c r="V77">
        <f t="shared" si="9"/>
        <v>777617884.05077577</v>
      </c>
      <c r="W77">
        <f>P77+V77</f>
        <v>19363734785.708942</v>
      </c>
      <c r="X77">
        <v>14</v>
      </c>
      <c r="Y77">
        <f t="shared" si="10"/>
        <v>31752.155951903685</v>
      </c>
      <c r="Z77" s="1"/>
      <c r="AA77" s="1"/>
      <c r="AB77" s="1"/>
      <c r="AC77" s="1"/>
      <c r="AD77" s="1"/>
      <c r="AE77" s="1"/>
      <c r="AF77" s="1"/>
      <c r="AG77" s="1"/>
      <c r="AH77" s="1"/>
    </row>
    <row r="78" spans="2:34">
      <c r="B78">
        <v>29</v>
      </c>
      <c r="C78" s="1" t="s">
        <v>53</v>
      </c>
      <c r="D78" s="1">
        <v>100</v>
      </c>
      <c r="E78" s="1">
        <v>180</v>
      </c>
      <c r="F78" s="1">
        <f t="shared" ref="F78" si="230">Y77</f>
        <v>31752.155951903685</v>
      </c>
      <c r="G78" s="1">
        <f>([1]Baseline!E78*0)</f>
        <v>0</v>
      </c>
      <c r="H78" s="1">
        <f>$G$8</f>
        <v>100</v>
      </c>
      <c r="I78" s="1">
        <f t="shared" ref="I78" si="231">AC78</f>
        <v>18.676441730043347</v>
      </c>
      <c r="J78" s="1">
        <v>70</v>
      </c>
      <c r="K78" s="1">
        <f>AD78</f>
        <v>55</v>
      </c>
      <c r="L78" s="10">
        <f t="shared" si="2"/>
        <v>-18.676441730043347</v>
      </c>
      <c r="M78" s="10">
        <f t="shared" si="3"/>
        <v>55</v>
      </c>
      <c r="N78">
        <f t="shared" si="4"/>
        <v>31752.155951903685</v>
      </c>
      <c r="O78">
        <v>14</v>
      </c>
      <c r="P78">
        <f t="shared" si="5"/>
        <v>19363734785.708942</v>
      </c>
      <c r="Q78">
        <f t="shared" si="6"/>
        <v>100</v>
      </c>
      <c r="R78">
        <f t="shared" si="7"/>
        <v>18.676441730043347</v>
      </c>
      <c r="S78">
        <f t="shared" si="8"/>
        <v>100</v>
      </c>
      <c r="T78">
        <f t="shared" si="12"/>
        <v>105.60867707800824</v>
      </c>
      <c r="V78">
        <f t="shared" si="9"/>
        <v>-979863876.6826787</v>
      </c>
      <c r="W78">
        <f t="shared" ref="W78" si="232">P78+V78</f>
        <v>18383870909.026264</v>
      </c>
      <c r="X78">
        <v>14</v>
      </c>
      <c r="Y78">
        <f t="shared" si="10"/>
        <v>30145.40028372403</v>
      </c>
      <c r="Z78" s="1">
        <f t="shared" ref="Z78:AA78" si="233">(AC78*$AG$5*0.00251)/6000-35.9</f>
        <v>45.104957186882409</v>
      </c>
      <c r="AA78" s="1">
        <f t="shared" si="233"/>
        <v>202.65040000000002</v>
      </c>
      <c r="AB78" s="1"/>
      <c r="AC78" s="1">
        <f t="shared" ref="AC78" si="234">(P78/$AG$5)*0.01</f>
        <v>18.676441730043347</v>
      </c>
      <c r="AD78" s="1">
        <f t="shared" ref="AD78" si="235">0.5*(E78-J78)</f>
        <v>55</v>
      </c>
      <c r="AE78" s="1">
        <f t="shared" ref="AE78" si="236">(Z78+35.9)/0.00251</f>
        <v>32272.891309514904</v>
      </c>
      <c r="AF78" s="1">
        <f t="shared" ref="AF78" si="237">AE78*6000</f>
        <v>193637347.85708943</v>
      </c>
      <c r="AG78" s="1"/>
      <c r="AH78" s="1"/>
    </row>
    <row r="79" spans="2:34">
      <c r="B79">
        <v>30</v>
      </c>
      <c r="C79" s="1" t="s">
        <v>52</v>
      </c>
      <c r="D79" s="1">
        <v>250</v>
      </c>
      <c r="E79" s="1">
        <v>350</v>
      </c>
      <c r="F79" s="1">
        <f>Y78</f>
        <v>30145.40028372403</v>
      </c>
      <c r="G79" s="1">
        <f>([1]Baseline!E79*0)</f>
        <v>0</v>
      </c>
      <c r="H79" s="1">
        <f>($G$7)</f>
        <v>50</v>
      </c>
      <c r="I79" s="1"/>
      <c r="J79" s="1">
        <v>40</v>
      </c>
      <c r="K79" s="1"/>
      <c r="L79" s="1">
        <f t="shared" si="2"/>
        <v>200</v>
      </c>
      <c r="M79" s="1">
        <f t="shared" si="3"/>
        <v>310</v>
      </c>
      <c r="N79">
        <f t="shared" si="4"/>
        <v>30145.40028372403</v>
      </c>
      <c r="O79">
        <v>14</v>
      </c>
      <c r="P79">
        <f t="shared" si="5"/>
        <v>18383870909.02626</v>
      </c>
      <c r="Q79">
        <f t="shared" si="6"/>
        <v>250</v>
      </c>
      <c r="R79">
        <f t="shared" si="7"/>
        <v>0</v>
      </c>
      <c r="S79">
        <f t="shared" si="8"/>
        <v>50</v>
      </c>
      <c r="T79">
        <f t="shared" si="12"/>
        <v>100.26455679965369</v>
      </c>
      <c r="V79">
        <f t="shared" si="9"/>
        <v>786314234.19153035</v>
      </c>
      <c r="W79">
        <f>P79+V79</f>
        <v>19170185143.217793</v>
      </c>
      <c r="X79">
        <v>14</v>
      </c>
      <c r="Y79">
        <f t="shared" si="10"/>
        <v>31434.778209395568</v>
      </c>
      <c r="Z79" s="1"/>
      <c r="AA79" s="1"/>
      <c r="AB79" s="1"/>
      <c r="AC79" s="1"/>
      <c r="AD79" s="1"/>
      <c r="AE79" s="1"/>
      <c r="AF79" s="1"/>
      <c r="AG79" s="1"/>
      <c r="AH79" s="1"/>
    </row>
    <row r="80" spans="2:34">
      <c r="B80">
        <v>30</v>
      </c>
      <c r="C80" s="1" t="s">
        <v>53</v>
      </c>
      <c r="D80" s="1">
        <v>100</v>
      </c>
      <c r="E80" s="1">
        <v>180</v>
      </c>
      <c r="F80" s="1">
        <f t="shared" ref="F80" si="238">Y79</f>
        <v>31434.778209395568</v>
      </c>
      <c r="G80" s="1">
        <f>([1]Baseline!E80*0)</f>
        <v>0</v>
      </c>
      <c r="H80" s="1">
        <f>$G$8</f>
        <v>100</v>
      </c>
      <c r="I80" s="1">
        <f t="shared" ref="I80" si="239">AC80</f>
        <v>18.489761905109756</v>
      </c>
      <c r="J80" s="1">
        <v>70</v>
      </c>
      <c r="K80" s="1">
        <f>AD80</f>
        <v>55</v>
      </c>
      <c r="L80" s="10">
        <f t="shared" si="2"/>
        <v>-18.489761905109756</v>
      </c>
      <c r="M80" s="10">
        <f t="shared" si="3"/>
        <v>55</v>
      </c>
      <c r="N80">
        <f t="shared" si="4"/>
        <v>31434.778209395568</v>
      </c>
      <c r="O80">
        <v>14</v>
      </c>
      <c r="P80">
        <f t="shared" si="5"/>
        <v>19170185143.217793</v>
      </c>
      <c r="Q80">
        <f t="shared" si="6"/>
        <v>100</v>
      </c>
      <c r="R80">
        <f t="shared" si="7"/>
        <v>18.489761905109756</v>
      </c>
      <c r="S80">
        <f t="shared" si="8"/>
        <v>100</v>
      </c>
      <c r="T80">
        <f t="shared" si="12"/>
        <v>104.55306864716475</v>
      </c>
      <c r="V80">
        <f t="shared" si="9"/>
        <v>-970069676.0741322</v>
      </c>
      <c r="W80">
        <f t="shared" ref="W80" si="240">P80+V80</f>
        <v>18200115467.143661</v>
      </c>
      <c r="X80">
        <v>14</v>
      </c>
      <c r="Y80">
        <f t="shared" si="10"/>
        <v>29844.082820319527</v>
      </c>
      <c r="Z80" s="1">
        <f t="shared" ref="Z80:AA80" si="241">(AC80*$AG$5*0.00251)/6000-35.9</f>
        <v>44.295274515794453</v>
      </c>
      <c r="AA80" s="1">
        <f t="shared" si="241"/>
        <v>202.65040000000002</v>
      </c>
      <c r="AB80" s="1"/>
      <c r="AC80" s="1">
        <f t="shared" ref="AC80" si="242">(P80/$AG$5)*0.01</f>
        <v>18.489761905109756</v>
      </c>
      <c r="AD80" s="1">
        <f t="shared" ref="AD80" si="243">0.5*(E80-J80)</f>
        <v>55</v>
      </c>
      <c r="AE80" s="1">
        <f t="shared" ref="AE80" si="244">(Z80+35.9)/0.00251</f>
        <v>31950.308572029662</v>
      </c>
      <c r="AF80" s="1">
        <f t="shared" ref="AF80" si="245">AE80*6000</f>
        <v>191701851.43217796</v>
      </c>
      <c r="AG80" s="1"/>
      <c r="AH8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D903-2072-8349-9757-811CB178BF96}">
  <dimension ref="A1:AD61"/>
  <sheetViews>
    <sheetView workbookViewId="0"/>
  </sheetViews>
  <sheetFormatPr baseColWidth="10" defaultRowHeight="15"/>
  <cols>
    <col min="22" max="22" width="15" bestFit="1" customWidth="1"/>
  </cols>
  <sheetData>
    <row r="1" spans="1:30">
      <c r="A1" t="s">
        <v>68</v>
      </c>
      <c r="B1" t="s">
        <v>88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</v>
      </c>
      <c r="AB1" t="s">
        <v>12</v>
      </c>
      <c r="AC1" t="s">
        <v>114</v>
      </c>
      <c r="AD1" t="s">
        <v>115</v>
      </c>
    </row>
    <row r="2" spans="1:30">
      <c r="A2">
        <v>1</v>
      </c>
      <c r="B2" t="s">
        <v>52</v>
      </c>
      <c r="C2">
        <v>250</v>
      </c>
      <c r="D2">
        <v>350</v>
      </c>
      <c r="E2">
        <v>80000</v>
      </c>
      <c r="F2">
        <v>0</v>
      </c>
      <c r="G2">
        <v>50</v>
      </c>
      <c r="I2">
        <v>40</v>
      </c>
      <c r="K2">
        <v>200</v>
      </c>
      <c r="L2">
        <v>310</v>
      </c>
      <c r="M2">
        <v>80000</v>
      </c>
      <c r="N2">
        <v>14</v>
      </c>
      <c r="O2">
        <v>48787200000</v>
      </c>
      <c r="P2">
        <v>250</v>
      </c>
      <c r="Q2">
        <v>0</v>
      </c>
      <c r="R2">
        <v>50</v>
      </c>
      <c r="S2">
        <v>266.08253559343331</v>
      </c>
      <c r="U2">
        <v>-520994710.6186282</v>
      </c>
      <c r="V2">
        <v>48266205289.381371</v>
      </c>
      <c r="W2">
        <v>14</v>
      </c>
      <c r="X2">
        <v>79145.686228160455</v>
      </c>
    </row>
    <row r="3" spans="1:30">
      <c r="A3">
        <v>1</v>
      </c>
      <c r="B3" t="s">
        <v>53</v>
      </c>
      <c r="C3">
        <v>100</v>
      </c>
      <c r="D3">
        <v>180</v>
      </c>
      <c r="E3">
        <v>79145.686228160455</v>
      </c>
      <c r="F3">
        <v>0</v>
      </c>
      <c r="G3">
        <v>100</v>
      </c>
      <c r="H3">
        <v>46.553052941147151</v>
      </c>
      <c r="I3">
        <v>70</v>
      </c>
      <c r="J3">
        <v>55</v>
      </c>
      <c r="K3">
        <v>-46.553052941147151</v>
      </c>
      <c r="L3">
        <v>55</v>
      </c>
      <c r="M3">
        <v>79145.686228160455</v>
      </c>
      <c r="N3">
        <v>14</v>
      </c>
      <c r="O3">
        <v>48266205289.381371</v>
      </c>
      <c r="P3">
        <v>100</v>
      </c>
      <c r="Q3">
        <v>46.553052941147151</v>
      </c>
      <c r="R3">
        <v>100</v>
      </c>
      <c r="S3">
        <v>263.24106091089016</v>
      </c>
      <c r="U3">
        <v>-2442416793.6094623</v>
      </c>
      <c r="V3">
        <v>45823788495.771912</v>
      </c>
      <c r="W3">
        <v>14</v>
      </c>
      <c r="X3">
        <v>75140.673776354306</v>
      </c>
      <c r="Y3">
        <v>166.01362546057871</v>
      </c>
      <c r="Z3">
        <v>202.65040000000002</v>
      </c>
      <c r="AA3">
        <v>46.553052941147151</v>
      </c>
      <c r="AB3">
        <v>55</v>
      </c>
      <c r="AC3">
        <v>80443.675482302278</v>
      </c>
      <c r="AD3">
        <v>482662052.89381367</v>
      </c>
    </row>
    <row r="4" spans="1:30">
      <c r="A4">
        <v>2</v>
      </c>
      <c r="B4" t="s">
        <v>52</v>
      </c>
      <c r="C4">
        <v>250</v>
      </c>
      <c r="D4">
        <v>350</v>
      </c>
      <c r="E4">
        <v>75140.673776354306</v>
      </c>
      <c r="F4">
        <v>0</v>
      </c>
      <c r="G4">
        <v>50</v>
      </c>
      <c r="I4">
        <v>40</v>
      </c>
      <c r="K4">
        <v>200</v>
      </c>
      <c r="L4">
        <v>310</v>
      </c>
      <c r="M4">
        <v>75140.673776354306</v>
      </c>
      <c r="N4">
        <v>14</v>
      </c>
      <c r="O4">
        <v>45823788495.771912</v>
      </c>
      <c r="P4">
        <v>250</v>
      </c>
      <c r="Q4">
        <v>0</v>
      </c>
      <c r="R4">
        <v>50</v>
      </c>
      <c r="S4">
        <v>249.92026255764202</v>
      </c>
      <c r="U4">
        <v>-393571350.00444967</v>
      </c>
      <c r="V4">
        <v>45430217145.767464</v>
      </c>
      <c r="W4">
        <v>14</v>
      </c>
      <c r="X4">
        <v>74495.305565012895</v>
      </c>
    </row>
    <row r="5" spans="1:30">
      <c r="A5">
        <v>2</v>
      </c>
      <c r="B5" t="s">
        <v>53</v>
      </c>
      <c r="C5">
        <v>100</v>
      </c>
      <c r="D5">
        <v>180</v>
      </c>
      <c r="E5">
        <v>74495.305565012895</v>
      </c>
      <c r="F5">
        <v>0</v>
      </c>
      <c r="G5">
        <v>100</v>
      </c>
      <c r="H5">
        <v>43.81772487053189</v>
      </c>
      <c r="I5">
        <v>70</v>
      </c>
      <c r="J5">
        <v>55</v>
      </c>
      <c r="K5">
        <v>-43.81772487053189</v>
      </c>
      <c r="L5">
        <v>55</v>
      </c>
      <c r="M5">
        <v>74495.305565012895</v>
      </c>
      <c r="N5">
        <v>14</v>
      </c>
      <c r="O5">
        <v>45430217145.767464</v>
      </c>
      <c r="P5">
        <v>100</v>
      </c>
      <c r="Q5">
        <v>43.81772487053189</v>
      </c>
      <c r="R5">
        <v>100</v>
      </c>
      <c r="S5">
        <v>247.77374743182796</v>
      </c>
      <c r="U5">
        <v>-2298907167.6318054</v>
      </c>
      <c r="V5">
        <v>43131309978.135658</v>
      </c>
      <c r="W5">
        <v>14</v>
      </c>
      <c r="X5">
        <v>70725.61651930942</v>
      </c>
      <c r="Y5">
        <v>154.14974172646055</v>
      </c>
      <c r="Z5">
        <v>202.65040000000002</v>
      </c>
      <c r="AA5">
        <v>43.81772487053189</v>
      </c>
      <c r="AB5">
        <v>55</v>
      </c>
      <c r="AC5">
        <v>75717.028576279103</v>
      </c>
      <c r="AD5">
        <v>454302171.45767462</v>
      </c>
    </row>
    <row r="6" spans="1:30">
      <c r="A6">
        <v>3</v>
      </c>
      <c r="B6" t="s">
        <v>52</v>
      </c>
      <c r="C6">
        <v>250</v>
      </c>
      <c r="D6">
        <v>350</v>
      </c>
      <c r="E6">
        <v>70725.61651930942</v>
      </c>
      <c r="F6">
        <v>0</v>
      </c>
      <c r="G6">
        <v>50</v>
      </c>
      <c r="I6">
        <v>40</v>
      </c>
      <c r="K6">
        <v>200</v>
      </c>
      <c r="L6">
        <v>310</v>
      </c>
      <c r="M6">
        <v>70725.61651930942</v>
      </c>
      <c r="N6">
        <v>14</v>
      </c>
      <c r="O6">
        <v>43131309978.135658</v>
      </c>
      <c r="P6">
        <v>250</v>
      </c>
      <c r="Q6">
        <v>0</v>
      </c>
      <c r="R6">
        <v>50</v>
      </c>
      <c r="S6">
        <v>235.23564218583331</v>
      </c>
      <c r="U6">
        <v>-277797802.99310982</v>
      </c>
      <c r="V6">
        <v>42853512175.142548</v>
      </c>
      <c r="W6">
        <v>14</v>
      </c>
      <c r="X6">
        <v>70270.090802739316</v>
      </c>
    </row>
    <row r="7" spans="1:30">
      <c r="A7">
        <v>3</v>
      </c>
      <c r="B7" t="s">
        <v>53</v>
      </c>
      <c r="C7">
        <v>100</v>
      </c>
      <c r="D7">
        <v>180</v>
      </c>
      <c r="E7">
        <v>70270.090802739316</v>
      </c>
      <c r="F7">
        <v>0</v>
      </c>
      <c r="G7">
        <v>100</v>
      </c>
      <c r="H7">
        <v>41.332477020777922</v>
      </c>
      <c r="I7">
        <v>70</v>
      </c>
      <c r="J7">
        <v>55</v>
      </c>
      <c r="K7">
        <v>-41.332477020777922</v>
      </c>
      <c r="L7">
        <v>55</v>
      </c>
      <c r="M7">
        <v>70270.090802739316</v>
      </c>
      <c r="N7">
        <v>14</v>
      </c>
      <c r="O7">
        <v>42853512175.142548</v>
      </c>
      <c r="P7">
        <v>100</v>
      </c>
      <c r="Q7">
        <v>41.332477020777922</v>
      </c>
      <c r="R7">
        <v>100</v>
      </c>
      <c r="S7">
        <v>233.720549214671</v>
      </c>
      <c r="U7">
        <v>-2168518058.8402791</v>
      </c>
      <c r="V7">
        <v>40684994116.302269</v>
      </c>
      <c r="W7">
        <v>14</v>
      </c>
      <c r="X7">
        <v>66714.210475374304</v>
      </c>
      <c r="Y7">
        <v>143.3705259326797</v>
      </c>
      <c r="Z7">
        <v>202.65040000000002</v>
      </c>
      <c r="AA7">
        <v>41.332477020777922</v>
      </c>
      <c r="AB7">
        <v>55</v>
      </c>
      <c r="AC7">
        <v>71422.520291904264</v>
      </c>
      <c r="AD7">
        <v>428535121.75142556</v>
      </c>
    </row>
    <row r="8" spans="1:30">
      <c r="A8">
        <v>4</v>
      </c>
      <c r="B8" t="s">
        <v>52</v>
      </c>
      <c r="C8">
        <v>250</v>
      </c>
      <c r="D8">
        <v>350</v>
      </c>
      <c r="E8">
        <v>66714.210475374304</v>
      </c>
      <c r="F8">
        <v>0</v>
      </c>
      <c r="G8">
        <v>50</v>
      </c>
      <c r="I8">
        <v>40</v>
      </c>
      <c r="K8">
        <v>200</v>
      </c>
      <c r="L8">
        <v>310</v>
      </c>
      <c r="M8">
        <v>66714.210475374304</v>
      </c>
      <c r="N8">
        <v>14</v>
      </c>
      <c r="O8">
        <v>40684994116.302269</v>
      </c>
      <c r="P8">
        <v>250</v>
      </c>
      <c r="Q8">
        <v>0</v>
      </c>
      <c r="R8">
        <v>50</v>
      </c>
      <c r="S8">
        <v>221.89357854251986</v>
      </c>
      <c r="U8">
        <v>-172608973.22922659</v>
      </c>
      <c r="V8">
        <v>40512385143.073044</v>
      </c>
      <c r="W8">
        <v>14</v>
      </c>
      <c r="X8">
        <v>66431.170705550699</v>
      </c>
    </row>
    <row r="9" spans="1:30">
      <c r="A9">
        <v>4</v>
      </c>
      <c r="B9" t="s">
        <v>53</v>
      </c>
      <c r="C9">
        <v>100</v>
      </c>
      <c r="D9">
        <v>180</v>
      </c>
      <c r="E9">
        <v>66431.170705550699</v>
      </c>
      <c r="F9">
        <v>0</v>
      </c>
      <c r="G9">
        <v>100</v>
      </c>
      <c r="H9">
        <v>39.074445546945448</v>
      </c>
      <c r="I9">
        <v>70</v>
      </c>
      <c r="J9">
        <v>55</v>
      </c>
      <c r="K9">
        <v>-39.074445546945448</v>
      </c>
      <c r="L9">
        <v>55</v>
      </c>
      <c r="M9">
        <v>66431.170705550699</v>
      </c>
      <c r="N9">
        <v>14</v>
      </c>
      <c r="O9">
        <v>40512385143.073036</v>
      </c>
      <c r="P9">
        <v>100</v>
      </c>
      <c r="Q9">
        <v>39.074445546945448</v>
      </c>
      <c r="R9">
        <v>100</v>
      </c>
      <c r="S9">
        <v>220.95217929716429</v>
      </c>
      <c r="U9">
        <v>-2050049910.270961</v>
      </c>
      <c r="V9">
        <v>38462335232.802078</v>
      </c>
      <c r="W9">
        <v>14</v>
      </c>
      <c r="X9">
        <v>63069.551411521184</v>
      </c>
      <c r="Y9">
        <v>133.57681118185556</v>
      </c>
      <c r="Z9">
        <v>202.65040000000002</v>
      </c>
      <c r="AA9">
        <v>39.074445546945448</v>
      </c>
      <c r="AB9">
        <v>55</v>
      </c>
      <c r="AC9">
        <v>67520.641905121738</v>
      </c>
      <c r="AD9">
        <v>405123851.4307304</v>
      </c>
    </row>
    <row r="10" spans="1:30">
      <c r="A10">
        <v>5</v>
      </c>
      <c r="B10" t="s">
        <v>52</v>
      </c>
      <c r="C10">
        <v>250</v>
      </c>
      <c r="D10">
        <v>350</v>
      </c>
      <c r="E10">
        <v>63069.551411521184</v>
      </c>
      <c r="F10">
        <v>0</v>
      </c>
      <c r="G10">
        <v>50</v>
      </c>
      <c r="I10">
        <v>40</v>
      </c>
      <c r="K10">
        <v>200</v>
      </c>
      <c r="L10">
        <v>310</v>
      </c>
      <c r="M10">
        <v>63069.551411521184</v>
      </c>
      <c r="N10">
        <v>14</v>
      </c>
      <c r="O10">
        <v>38462335232.802078</v>
      </c>
      <c r="P10">
        <v>250</v>
      </c>
      <c r="Q10">
        <v>0</v>
      </c>
      <c r="R10">
        <v>50</v>
      </c>
      <c r="S10">
        <v>209.77132697897451</v>
      </c>
      <c r="U10">
        <v>-77037141.902235076</v>
      </c>
      <c r="V10">
        <v>38385298090.899841</v>
      </c>
      <c r="W10">
        <v>14</v>
      </c>
      <c r="X10">
        <v>62943.22788091933</v>
      </c>
    </row>
    <row r="11" spans="1:30">
      <c r="A11">
        <v>5</v>
      </c>
      <c r="B11" t="s">
        <v>53</v>
      </c>
      <c r="C11">
        <v>100</v>
      </c>
      <c r="D11">
        <v>180</v>
      </c>
      <c r="E11">
        <v>62943.22788091933</v>
      </c>
      <c r="F11">
        <v>0</v>
      </c>
      <c r="G11">
        <v>100</v>
      </c>
      <c r="H11">
        <v>37.022856954957412</v>
      </c>
      <c r="I11">
        <v>70</v>
      </c>
      <c r="J11">
        <v>55</v>
      </c>
      <c r="K11">
        <v>-37.022856954957412</v>
      </c>
      <c r="L11">
        <v>55</v>
      </c>
      <c r="M11">
        <v>62943.22788091933</v>
      </c>
      <c r="N11">
        <v>14</v>
      </c>
      <c r="O11">
        <v>38385298090.899841</v>
      </c>
      <c r="P11">
        <v>100</v>
      </c>
      <c r="Q11">
        <v>37.022856954957412</v>
      </c>
      <c r="R11">
        <v>100</v>
      </c>
      <c r="S11">
        <v>209.35117091237882</v>
      </c>
      <c r="U11">
        <v>-1942412835.7060788</v>
      </c>
      <c r="V11">
        <v>36442885255.193764</v>
      </c>
      <c r="W11">
        <v>14</v>
      </c>
      <c r="X11">
        <v>59758.109102705239</v>
      </c>
      <c r="Y11">
        <v>124.67849701359768</v>
      </c>
      <c r="Z11">
        <v>202.65040000000002</v>
      </c>
      <c r="AA11">
        <v>37.022856954957412</v>
      </c>
      <c r="AB11">
        <v>55</v>
      </c>
      <c r="AC11">
        <v>63975.496818166408</v>
      </c>
      <c r="AD11">
        <v>383852980.90899843</v>
      </c>
    </row>
    <row r="12" spans="1:30">
      <c r="A12">
        <v>6</v>
      </c>
      <c r="B12" t="s">
        <v>52</v>
      </c>
      <c r="C12">
        <v>250</v>
      </c>
      <c r="D12">
        <v>350</v>
      </c>
      <c r="E12">
        <v>59758.109102705239</v>
      </c>
      <c r="F12">
        <v>0</v>
      </c>
      <c r="G12">
        <v>50</v>
      </c>
      <c r="I12">
        <v>40</v>
      </c>
      <c r="K12">
        <v>200</v>
      </c>
      <c r="L12">
        <v>310</v>
      </c>
      <c r="M12">
        <v>59758.109102705239</v>
      </c>
      <c r="N12">
        <v>14</v>
      </c>
      <c r="O12">
        <v>36442885255.193764</v>
      </c>
      <c r="P12">
        <v>250</v>
      </c>
      <c r="Q12">
        <v>0</v>
      </c>
      <c r="R12">
        <v>50</v>
      </c>
      <c r="S12">
        <v>198.75736490396051</v>
      </c>
      <c r="U12">
        <v>9796935.0971753616</v>
      </c>
      <c r="V12">
        <v>36452682190.290939</v>
      </c>
      <c r="W12">
        <v>14</v>
      </c>
      <c r="X12">
        <v>59774.173865753211</v>
      </c>
    </row>
    <row r="13" spans="1:30">
      <c r="A13">
        <v>6</v>
      </c>
      <c r="B13" t="s">
        <v>53</v>
      </c>
      <c r="C13">
        <v>100</v>
      </c>
      <c r="D13">
        <v>180</v>
      </c>
      <c r="E13">
        <v>59774.173865753211</v>
      </c>
      <c r="F13">
        <v>0</v>
      </c>
      <c r="G13">
        <v>100</v>
      </c>
      <c r="H13">
        <v>35.158836989092343</v>
      </c>
      <c r="I13">
        <v>70</v>
      </c>
      <c r="J13">
        <v>55</v>
      </c>
      <c r="K13">
        <v>-35.158836989092343</v>
      </c>
      <c r="L13">
        <v>55</v>
      </c>
      <c r="M13">
        <v>59774.173865753211</v>
      </c>
      <c r="N13">
        <v>14</v>
      </c>
      <c r="O13">
        <v>36452682190.290939</v>
      </c>
      <c r="P13">
        <v>100</v>
      </c>
      <c r="Q13">
        <v>35.158836989092343</v>
      </c>
      <c r="R13">
        <v>100</v>
      </c>
      <c r="S13">
        <v>198.81079681502939</v>
      </c>
      <c r="U13">
        <v>-1844616592.9116957</v>
      </c>
      <c r="V13">
        <v>34608065597.379242</v>
      </c>
      <c r="W13">
        <v>14</v>
      </c>
      <c r="X13">
        <v>56749.418859666868</v>
      </c>
      <c r="Y13">
        <v>116.59372049605042</v>
      </c>
      <c r="Z13">
        <v>202.65040000000002</v>
      </c>
      <c r="AA13">
        <v>35.158836989092343</v>
      </c>
      <c r="AB13">
        <v>55</v>
      </c>
      <c r="AC13">
        <v>60754.470317151565</v>
      </c>
      <c r="AD13">
        <v>364526821.9029094</v>
      </c>
    </row>
    <row r="14" spans="1:30">
      <c r="A14">
        <v>7</v>
      </c>
      <c r="B14" t="s">
        <v>52</v>
      </c>
      <c r="C14">
        <v>250</v>
      </c>
      <c r="D14">
        <v>350</v>
      </c>
      <c r="E14">
        <v>56749.418859666868</v>
      </c>
      <c r="F14">
        <v>0</v>
      </c>
      <c r="G14">
        <v>50</v>
      </c>
      <c r="I14">
        <v>40</v>
      </c>
      <c r="K14">
        <v>200</v>
      </c>
      <c r="L14">
        <v>310</v>
      </c>
      <c r="M14">
        <v>56749.418859666868</v>
      </c>
      <c r="N14">
        <v>14</v>
      </c>
      <c r="O14">
        <v>34608065597.379242</v>
      </c>
      <c r="P14">
        <v>250</v>
      </c>
      <c r="Q14">
        <v>0</v>
      </c>
      <c r="R14">
        <v>50</v>
      </c>
      <c r="S14">
        <v>188.75036579542459</v>
      </c>
      <c r="U14">
        <v>88692116.068872571</v>
      </c>
      <c r="V14">
        <v>34696757713.448112</v>
      </c>
      <c r="W14">
        <v>14</v>
      </c>
      <c r="X14">
        <v>56894.853918155764</v>
      </c>
    </row>
    <row r="15" spans="1:30">
      <c r="A15">
        <v>7</v>
      </c>
      <c r="B15" t="s">
        <v>53</v>
      </c>
      <c r="C15">
        <v>100</v>
      </c>
      <c r="D15">
        <v>180</v>
      </c>
      <c r="E15">
        <v>56894.853918155764</v>
      </c>
      <c r="F15">
        <v>0</v>
      </c>
      <c r="G15">
        <v>100</v>
      </c>
      <c r="H15">
        <v>33.465236992137456</v>
      </c>
      <c r="I15">
        <v>70</v>
      </c>
      <c r="J15">
        <v>55</v>
      </c>
      <c r="K15">
        <v>-33.465236992137456</v>
      </c>
      <c r="L15">
        <v>55</v>
      </c>
      <c r="M15">
        <v>56894.853918155764</v>
      </c>
      <c r="N15">
        <v>14</v>
      </c>
      <c r="O15">
        <v>34696757713.448112</v>
      </c>
      <c r="P15">
        <v>100</v>
      </c>
      <c r="Q15">
        <v>33.465236992137456</v>
      </c>
      <c r="R15">
        <v>100</v>
      </c>
      <c r="S15">
        <v>189.23408740951089</v>
      </c>
      <c r="U15">
        <v>-1755761473.5825956</v>
      </c>
      <c r="V15">
        <v>32940996239.865517</v>
      </c>
      <c r="W15">
        <v>14</v>
      </c>
      <c r="X15">
        <v>54015.801259126194</v>
      </c>
      <c r="Y15">
        <v>109.24810310125795</v>
      </c>
      <c r="Z15">
        <v>202.65040000000002</v>
      </c>
      <c r="AA15">
        <v>33.465236992137456</v>
      </c>
      <c r="AB15">
        <v>55</v>
      </c>
      <c r="AC15">
        <v>57827.929522413528</v>
      </c>
      <c r="AD15">
        <v>346967577.13448119</v>
      </c>
    </row>
    <row r="16" spans="1:30">
      <c r="A16">
        <v>8</v>
      </c>
      <c r="B16" t="s">
        <v>52</v>
      </c>
      <c r="C16">
        <v>250</v>
      </c>
      <c r="D16">
        <v>350</v>
      </c>
      <c r="E16">
        <v>54015.801259126194</v>
      </c>
      <c r="F16">
        <v>0</v>
      </c>
      <c r="G16">
        <v>50</v>
      </c>
      <c r="I16">
        <v>40</v>
      </c>
      <c r="K16">
        <v>200</v>
      </c>
      <c r="L16">
        <v>310</v>
      </c>
      <c r="M16">
        <v>54015.801259126194</v>
      </c>
      <c r="N16">
        <v>14</v>
      </c>
      <c r="O16">
        <v>32940996239.865517</v>
      </c>
      <c r="P16">
        <v>250</v>
      </c>
      <c r="Q16">
        <v>0</v>
      </c>
      <c r="R16">
        <v>50</v>
      </c>
      <c r="S16">
        <v>179.65826701424086</v>
      </c>
      <c r="U16">
        <v>160374222.85972503</v>
      </c>
      <c r="V16">
        <v>33101370462.725243</v>
      </c>
      <c r="W16">
        <v>14</v>
      </c>
      <c r="X16">
        <v>54278.778798906664</v>
      </c>
    </row>
    <row r="17" spans="1:30">
      <c r="A17">
        <v>8</v>
      </c>
      <c r="B17" t="s">
        <v>53</v>
      </c>
      <c r="C17">
        <v>100</v>
      </c>
      <c r="D17">
        <v>180</v>
      </c>
      <c r="E17">
        <v>54278.778798906664</v>
      </c>
      <c r="F17">
        <v>0</v>
      </c>
      <c r="G17">
        <v>100</v>
      </c>
      <c r="H17">
        <v>31.926476140745795</v>
      </c>
      <c r="I17">
        <v>70</v>
      </c>
      <c r="J17">
        <v>55</v>
      </c>
      <c r="K17">
        <v>-31.926476140745795</v>
      </c>
      <c r="L17">
        <v>55</v>
      </c>
      <c r="M17">
        <v>54278.778798906664</v>
      </c>
      <c r="N17">
        <v>14</v>
      </c>
      <c r="O17">
        <v>33101370462.725239</v>
      </c>
      <c r="P17">
        <v>100</v>
      </c>
      <c r="Q17">
        <v>31.926476140745795</v>
      </c>
      <c r="R17">
        <v>100</v>
      </c>
      <c r="S17">
        <v>180.53293864660225</v>
      </c>
      <c r="U17">
        <v>-1675030026.1834519</v>
      </c>
      <c r="V17">
        <v>31426340436.541786</v>
      </c>
      <c r="W17">
        <v>14</v>
      </c>
      <c r="X17">
        <v>51532.107497936813</v>
      </c>
      <c r="Y17">
        <v>102.57406643573393</v>
      </c>
      <c r="Z17">
        <v>202.65040000000002</v>
      </c>
      <c r="AA17">
        <v>31.926476140745795</v>
      </c>
      <c r="AB17">
        <v>55</v>
      </c>
      <c r="AC17">
        <v>55168.950771208736</v>
      </c>
      <c r="AD17">
        <v>331013704.6272524</v>
      </c>
    </row>
    <row r="18" spans="1:30">
      <c r="A18">
        <v>9</v>
      </c>
      <c r="B18" t="s">
        <v>52</v>
      </c>
      <c r="C18">
        <v>250</v>
      </c>
      <c r="D18">
        <v>350</v>
      </c>
      <c r="E18">
        <v>51532.107497936813</v>
      </c>
      <c r="F18">
        <v>0</v>
      </c>
      <c r="G18">
        <v>50</v>
      </c>
      <c r="I18">
        <v>40</v>
      </c>
      <c r="K18">
        <v>200</v>
      </c>
      <c r="L18">
        <v>310</v>
      </c>
      <c r="M18">
        <v>51532.107497936813</v>
      </c>
      <c r="N18">
        <v>14</v>
      </c>
      <c r="O18">
        <v>31426340436.541786</v>
      </c>
      <c r="P18">
        <v>250</v>
      </c>
      <c r="Q18">
        <v>0</v>
      </c>
      <c r="R18">
        <v>50</v>
      </c>
      <c r="S18">
        <v>171.39742284405506</v>
      </c>
      <c r="U18">
        <v>225502718.29746991</v>
      </c>
      <c r="V18">
        <v>31651843154.839256</v>
      </c>
      <c r="W18">
        <v>14</v>
      </c>
      <c r="X18">
        <v>51901.881075100442</v>
      </c>
    </row>
    <row r="19" spans="1:30">
      <c r="A19">
        <v>9</v>
      </c>
      <c r="B19" t="s">
        <v>53</v>
      </c>
      <c r="C19">
        <v>100</v>
      </c>
      <c r="D19">
        <v>180</v>
      </c>
      <c r="E19">
        <v>51901.881075100442</v>
      </c>
      <c r="F19">
        <v>0</v>
      </c>
      <c r="G19">
        <v>100</v>
      </c>
      <c r="H19">
        <v>30.52839810459033</v>
      </c>
      <c r="I19">
        <v>70</v>
      </c>
      <c r="J19">
        <v>55</v>
      </c>
      <c r="K19">
        <v>-30.52839810459033</v>
      </c>
      <c r="L19">
        <v>55</v>
      </c>
      <c r="M19">
        <v>51901.881075100442</v>
      </c>
      <c r="N19">
        <v>14</v>
      </c>
      <c r="O19">
        <v>31651843154.839252</v>
      </c>
      <c r="P19">
        <v>100</v>
      </c>
      <c r="Q19">
        <v>30.52839810459033</v>
      </c>
      <c r="R19">
        <v>100</v>
      </c>
      <c r="S19">
        <v>172.62730148164448</v>
      </c>
      <c r="U19">
        <v>-1601679535.5378754</v>
      </c>
      <c r="V19">
        <v>30050163619.301376</v>
      </c>
      <c r="W19">
        <v>14</v>
      </c>
      <c r="X19">
        <v>49275.488028501532</v>
      </c>
      <c r="Y19">
        <v>96.510210531077547</v>
      </c>
      <c r="Z19">
        <v>202.65040000000002</v>
      </c>
      <c r="AA19">
        <v>30.52839810459033</v>
      </c>
      <c r="AB19">
        <v>55</v>
      </c>
      <c r="AC19">
        <v>52753.071924732089</v>
      </c>
      <c r="AD19">
        <v>316518431.54839253</v>
      </c>
    </row>
    <row r="20" spans="1:30">
      <c r="A20">
        <v>10</v>
      </c>
      <c r="B20" t="s">
        <v>52</v>
      </c>
      <c r="C20">
        <v>250</v>
      </c>
      <c r="D20">
        <v>350</v>
      </c>
      <c r="E20">
        <v>49275.488028501532</v>
      </c>
      <c r="F20">
        <v>0</v>
      </c>
      <c r="G20">
        <v>50</v>
      </c>
      <c r="I20">
        <v>40</v>
      </c>
      <c r="K20">
        <v>200</v>
      </c>
      <c r="L20">
        <v>310</v>
      </c>
      <c r="M20">
        <v>49275.488028501532</v>
      </c>
      <c r="N20">
        <v>14</v>
      </c>
      <c r="O20">
        <v>30050163619.301373</v>
      </c>
      <c r="P20">
        <v>250</v>
      </c>
      <c r="Q20">
        <v>0</v>
      </c>
      <c r="R20">
        <v>50</v>
      </c>
      <c r="S20">
        <v>163.89183496534443</v>
      </c>
      <c r="U20">
        <v>284676773.13322455</v>
      </c>
      <c r="V20">
        <v>30334840392.434597</v>
      </c>
      <c r="W20">
        <v>14</v>
      </c>
      <c r="X20">
        <v>49742.29370397907</v>
      </c>
    </row>
    <row r="21" spans="1:30">
      <c r="A21">
        <v>10</v>
      </c>
      <c r="B21" t="s">
        <v>53</v>
      </c>
      <c r="C21">
        <v>100</v>
      </c>
      <c r="D21">
        <v>180</v>
      </c>
      <c r="E21">
        <v>49742.29370397907</v>
      </c>
      <c r="F21">
        <v>0</v>
      </c>
      <c r="G21">
        <v>100</v>
      </c>
      <c r="H21">
        <v>29.258140810604356</v>
      </c>
      <c r="I21">
        <v>70</v>
      </c>
      <c r="J21">
        <v>55</v>
      </c>
      <c r="K21">
        <v>-29.258140810604356</v>
      </c>
      <c r="L21">
        <v>55</v>
      </c>
      <c r="M21">
        <v>49742.29370397907</v>
      </c>
      <c r="N21">
        <v>14</v>
      </c>
      <c r="O21">
        <v>30334840392.434597</v>
      </c>
      <c r="P21">
        <v>100</v>
      </c>
      <c r="Q21">
        <v>29.258140810604356</v>
      </c>
      <c r="R21">
        <v>100</v>
      </c>
      <c r="S21">
        <v>165.44444543735034</v>
      </c>
      <c r="U21">
        <v>-1535035189.9788747</v>
      </c>
      <c r="V21">
        <v>28799805202.455723</v>
      </c>
      <c r="W21">
        <v>14</v>
      </c>
      <c r="X21">
        <v>47225.182346936446</v>
      </c>
      <c r="Y21">
        <v>91.00074897501807</v>
      </c>
      <c r="Z21">
        <v>202.65040000000002</v>
      </c>
      <c r="AA21">
        <v>29.258140810604356</v>
      </c>
      <c r="AB21">
        <v>55</v>
      </c>
      <c r="AC21">
        <v>50558.067320724331</v>
      </c>
      <c r="AD21">
        <v>303348403.92434597</v>
      </c>
    </row>
    <row r="22" spans="1:30">
      <c r="A22">
        <v>11</v>
      </c>
      <c r="B22" t="s">
        <v>52</v>
      </c>
      <c r="C22">
        <v>250</v>
      </c>
      <c r="D22">
        <v>350</v>
      </c>
      <c r="E22">
        <v>47225.182346936446</v>
      </c>
      <c r="F22">
        <v>0</v>
      </c>
      <c r="G22">
        <v>50</v>
      </c>
      <c r="I22">
        <v>40</v>
      </c>
      <c r="K22">
        <v>200</v>
      </c>
      <c r="L22">
        <v>310</v>
      </c>
      <c r="M22">
        <v>47225.182346936446</v>
      </c>
      <c r="N22">
        <v>14</v>
      </c>
      <c r="O22">
        <v>28799805202.455723</v>
      </c>
      <c r="P22">
        <v>250</v>
      </c>
      <c r="Q22">
        <v>0</v>
      </c>
      <c r="R22">
        <v>50</v>
      </c>
      <c r="S22">
        <v>157.0724532841887</v>
      </c>
      <c r="U22">
        <v>338440778.30745631</v>
      </c>
      <c r="V22">
        <v>29138245980.76318</v>
      </c>
      <c r="W22">
        <v>14</v>
      </c>
      <c r="X22">
        <v>47780.148859968482</v>
      </c>
    </row>
    <row r="23" spans="1:30">
      <c r="A23">
        <v>11</v>
      </c>
      <c r="B23" t="s">
        <v>53</v>
      </c>
      <c r="C23">
        <v>100</v>
      </c>
      <c r="D23">
        <v>180</v>
      </c>
      <c r="E23">
        <v>47780.148859968482</v>
      </c>
      <c r="F23">
        <v>0</v>
      </c>
      <c r="G23">
        <v>100</v>
      </c>
      <c r="H23">
        <v>28.104018114162017</v>
      </c>
      <c r="I23">
        <v>70</v>
      </c>
      <c r="J23">
        <v>55</v>
      </c>
      <c r="K23">
        <v>-28.104018114162017</v>
      </c>
      <c r="L23">
        <v>55</v>
      </c>
      <c r="M23">
        <v>47780.148859968482</v>
      </c>
      <c r="N23">
        <v>14</v>
      </c>
      <c r="O23">
        <v>29138245980.76318</v>
      </c>
      <c r="P23">
        <v>100</v>
      </c>
      <c r="Q23">
        <v>28.104018114162017</v>
      </c>
      <c r="R23">
        <v>100</v>
      </c>
      <c r="S23">
        <v>158.91828949615132</v>
      </c>
      <c r="U23">
        <v>-1474483873.1997104</v>
      </c>
      <c r="V23">
        <v>27663762107.563469</v>
      </c>
      <c r="W23">
        <v>14</v>
      </c>
      <c r="X23">
        <v>45362.328000071284</v>
      </c>
      <c r="Y23">
        <v>85.994995686192624</v>
      </c>
      <c r="Z23">
        <v>202.65040000000002</v>
      </c>
      <c r="AA23">
        <v>28.104018114162017</v>
      </c>
      <c r="AB23">
        <v>55</v>
      </c>
      <c r="AC23">
        <v>48563.743301271963</v>
      </c>
      <c r="AD23">
        <v>291382459.80763179</v>
      </c>
    </row>
    <row r="24" spans="1:30">
      <c r="A24">
        <v>12</v>
      </c>
      <c r="B24" t="s">
        <v>52</v>
      </c>
      <c r="C24">
        <v>250</v>
      </c>
      <c r="D24">
        <v>350</v>
      </c>
      <c r="E24">
        <v>45362.328000071284</v>
      </c>
      <c r="F24">
        <v>0</v>
      </c>
      <c r="G24">
        <v>50</v>
      </c>
      <c r="I24">
        <v>40</v>
      </c>
      <c r="K24">
        <v>200</v>
      </c>
      <c r="L24">
        <v>310</v>
      </c>
      <c r="M24">
        <v>45362.328000071284</v>
      </c>
      <c r="N24">
        <v>14</v>
      </c>
      <c r="O24">
        <v>27663762107.563473</v>
      </c>
      <c r="P24">
        <v>250</v>
      </c>
      <c r="Q24">
        <v>0</v>
      </c>
      <c r="R24">
        <v>50</v>
      </c>
      <c r="S24">
        <v>150.87654068349954</v>
      </c>
      <c r="U24">
        <v>387289353.25128961</v>
      </c>
      <c r="V24">
        <v>28051051460.814762</v>
      </c>
      <c r="W24">
        <v>14</v>
      </c>
      <c r="X24">
        <v>45997.395154163001</v>
      </c>
    </row>
    <row r="25" spans="1:30">
      <c r="A25">
        <v>12</v>
      </c>
      <c r="B25" t="s">
        <v>53</v>
      </c>
      <c r="C25">
        <v>100</v>
      </c>
      <c r="D25">
        <v>180</v>
      </c>
      <c r="E25">
        <v>45997.395154163001</v>
      </c>
      <c r="F25">
        <v>0</v>
      </c>
      <c r="G25">
        <v>100</v>
      </c>
      <c r="H25">
        <v>27.055412288594489</v>
      </c>
      <c r="I25">
        <v>70</v>
      </c>
      <c r="J25">
        <v>55</v>
      </c>
      <c r="K25">
        <v>-27.055412288594489</v>
      </c>
      <c r="L25">
        <v>55</v>
      </c>
      <c r="M25">
        <v>45997.395154163001</v>
      </c>
      <c r="N25">
        <v>14</v>
      </c>
      <c r="O25">
        <v>28051051460.814766</v>
      </c>
      <c r="P25">
        <v>100</v>
      </c>
      <c r="Q25">
        <v>27.055412288594489</v>
      </c>
      <c r="R25">
        <v>100</v>
      </c>
      <c r="S25">
        <v>152.98879416640995</v>
      </c>
      <c r="U25">
        <v>-1419468523.6912549</v>
      </c>
      <c r="V25">
        <v>26631582937.123512</v>
      </c>
      <c r="W25">
        <v>14</v>
      </c>
      <c r="X25">
        <v>43669.787054183907</v>
      </c>
      <c r="Y25">
        <v>81.446898611075113</v>
      </c>
      <c r="Z25">
        <v>202.65040000000002</v>
      </c>
      <c r="AA25">
        <v>27.055412288594489</v>
      </c>
      <c r="AB25">
        <v>55</v>
      </c>
      <c r="AC25">
        <v>46751.752434691283</v>
      </c>
      <c r="AD25">
        <v>280510514.60814768</v>
      </c>
    </row>
    <row r="26" spans="1:30">
      <c r="A26">
        <v>13</v>
      </c>
      <c r="B26" t="s">
        <v>52</v>
      </c>
      <c r="C26">
        <v>250</v>
      </c>
      <c r="D26">
        <v>350</v>
      </c>
      <c r="E26">
        <v>43669.787054183907</v>
      </c>
      <c r="F26">
        <v>0</v>
      </c>
      <c r="G26">
        <v>50</v>
      </c>
      <c r="I26">
        <v>40</v>
      </c>
      <c r="K26">
        <v>200</v>
      </c>
      <c r="L26">
        <v>310</v>
      </c>
      <c r="M26">
        <v>43669.787054183907</v>
      </c>
      <c r="N26">
        <v>14</v>
      </c>
      <c r="O26">
        <v>26631582937.123512</v>
      </c>
      <c r="P26">
        <v>250</v>
      </c>
      <c r="Q26">
        <v>0</v>
      </c>
      <c r="R26">
        <v>50</v>
      </c>
      <c r="S26">
        <v>145.2470958525318</v>
      </c>
      <c r="U26">
        <v>431671896.2986393</v>
      </c>
      <c r="V26">
        <v>27063254833.42215</v>
      </c>
      <c r="W26">
        <v>14</v>
      </c>
      <c r="X26">
        <v>44377.631564709023</v>
      </c>
    </row>
    <row r="27" spans="1:30">
      <c r="A27">
        <v>13</v>
      </c>
      <c r="B27" t="s">
        <v>53</v>
      </c>
      <c r="C27">
        <v>100</v>
      </c>
      <c r="D27">
        <v>180</v>
      </c>
      <c r="E27">
        <v>44377.631564709023</v>
      </c>
      <c r="F27">
        <v>0</v>
      </c>
      <c r="G27">
        <v>100</v>
      </c>
      <c r="H27">
        <v>26.102676343964262</v>
      </c>
      <c r="I27">
        <v>70</v>
      </c>
      <c r="J27">
        <v>55</v>
      </c>
      <c r="K27">
        <v>-26.102676343964262</v>
      </c>
      <c r="L27">
        <v>55</v>
      </c>
      <c r="M27">
        <v>44377.631564709023</v>
      </c>
      <c r="N27">
        <v>14</v>
      </c>
      <c r="O27">
        <v>27063254833.42215</v>
      </c>
      <c r="P27">
        <v>100</v>
      </c>
      <c r="Q27">
        <v>26.102676343964262</v>
      </c>
      <c r="R27">
        <v>100</v>
      </c>
      <c r="S27">
        <v>147.60140912961199</v>
      </c>
      <c r="U27">
        <v>-1369483009.8736751</v>
      </c>
      <c r="V27">
        <v>25693771823.548473</v>
      </c>
      <c r="W27">
        <v>14</v>
      </c>
      <c r="X27">
        <v>42131.988429011668</v>
      </c>
      <c r="Y27">
        <v>77.314616053149308</v>
      </c>
      <c r="Z27">
        <v>202.65040000000002</v>
      </c>
      <c r="AA27">
        <v>26.102676343964262</v>
      </c>
      <c r="AB27">
        <v>55</v>
      </c>
      <c r="AC27">
        <v>45105.42472237024</v>
      </c>
      <c r="AD27">
        <v>270632548.33422142</v>
      </c>
    </row>
    <row r="28" spans="1:30">
      <c r="A28">
        <v>14</v>
      </c>
      <c r="B28" t="s">
        <v>52</v>
      </c>
      <c r="C28">
        <v>250</v>
      </c>
      <c r="D28">
        <v>350</v>
      </c>
      <c r="E28">
        <v>42131.988429011668</v>
      </c>
      <c r="F28">
        <v>0</v>
      </c>
      <c r="G28">
        <v>50</v>
      </c>
      <c r="I28">
        <v>40</v>
      </c>
      <c r="K28">
        <v>200</v>
      </c>
      <c r="L28">
        <v>310</v>
      </c>
      <c r="M28">
        <v>42131.988429011668</v>
      </c>
      <c r="N28">
        <v>14</v>
      </c>
      <c r="O28">
        <v>25693771823.548477</v>
      </c>
      <c r="P28">
        <v>250</v>
      </c>
      <c r="Q28">
        <v>0</v>
      </c>
      <c r="R28">
        <v>50</v>
      </c>
      <c r="S28">
        <v>140.13232888480772</v>
      </c>
      <c r="U28">
        <v>471996719.07217592</v>
      </c>
      <c r="V28">
        <v>26165768542.620651</v>
      </c>
      <c r="W28">
        <v>14</v>
      </c>
      <c r="X28">
        <v>42905.956550276547</v>
      </c>
    </row>
    <row r="29" spans="1:30">
      <c r="A29">
        <v>14</v>
      </c>
      <c r="B29" t="s">
        <v>53</v>
      </c>
      <c r="C29">
        <v>100</v>
      </c>
      <c r="D29">
        <v>180</v>
      </c>
      <c r="E29">
        <v>42905.956550276547</v>
      </c>
      <c r="F29">
        <v>0</v>
      </c>
      <c r="G29">
        <v>100</v>
      </c>
      <c r="H29">
        <v>25.23704527644739</v>
      </c>
      <c r="I29">
        <v>70</v>
      </c>
      <c r="J29">
        <v>55</v>
      </c>
      <c r="K29">
        <v>-25.23704527644739</v>
      </c>
      <c r="L29">
        <v>55</v>
      </c>
      <c r="M29">
        <v>42905.956550276547</v>
      </c>
      <c r="N29">
        <v>14</v>
      </c>
      <c r="O29">
        <v>26165768542.620651</v>
      </c>
      <c r="P29">
        <v>100</v>
      </c>
      <c r="Q29">
        <v>25.23704527644739</v>
      </c>
      <c r="R29">
        <v>100</v>
      </c>
      <c r="S29">
        <v>142.70657138699082</v>
      </c>
      <c r="U29">
        <v>-1324067473.7745469</v>
      </c>
      <c r="V29">
        <v>24841701068.846104</v>
      </c>
      <c r="W29">
        <v>14</v>
      </c>
      <c r="X29">
        <v>40734.784646540247</v>
      </c>
      <c r="Y29">
        <v>73.560131736629728</v>
      </c>
      <c r="Z29">
        <v>202.65040000000002</v>
      </c>
      <c r="AA29">
        <v>25.23704527644739</v>
      </c>
      <c r="AB29">
        <v>55</v>
      </c>
      <c r="AC29">
        <v>43609.614237701091</v>
      </c>
      <c r="AD29">
        <v>261657685.42620656</v>
      </c>
    </row>
    <row r="30" spans="1:30">
      <c r="A30">
        <v>15</v>
      </c>
      <c r="B30" t="s">
        <v>52</v>
      </c>
      <c r="C30">
        <v>250</v>
      </c>
      <c r="D30">
        <v>350</v>
      </c>
      <c r="E30">
        <v>40734.784646540247</v>
      </c>
      <c r="F30">
        <v>0</v>
      </c>
      <c r="G30">
        <v>50</v>
      </c>
      <c r="I30">
        <v>40</v>
      </c>
      <c r="K30">
        <v>200</v>
      </c>
      <c r="L30">
        <v>310</v>
      </c>
      <c r="M30">
        <v>40734.784646540247</v>
      </c>
      <c r="N30">
        <v>14</v>
      </c>
      <c r="O30">
        <v>24841701068.846104</v>
      </c>
      <c r="P30">
        <v>250</v>
      </c>
      <c r="Q30">
        <v>0</v>
      </c>
      <c r="R30">
        <v>50</v>
      </c>
      <c r="S30">
        <v>135.4851848200486</v>
      </c>
      <c r="U30">
        <v>508634802.87873685</v>
      </c>
      <c r="V30">
        <v>25350335871.724842</v>
      </c>
      <c r="W30">
        <v>14</v>
      </c>
      <c r="X30">
        <v>41568.830958488856</v>
      </c>
    </row>
    <row r="31" spans="1:30">
      <c r="A31">
        <v>15</v>
      </c>
      <c r="B31" t="s">
        <v>53</v>
      </c>
      <c r="C31">
        <v>100</v>
      </c>
      <c r="D31">
        <v>180</v>
      </c>
      <c r="E31">
        <v>41568.830958488856</v>
      </c>
      <c r="F31">
        <v>0</v>
      </c>
      <c r="G31">
        <v>100</v>
      </c>
      <c r="H31">
        <v>24.450555431833372</v>
      </c>
      <c r="I31">
        <v>70</v>
      </c>
      <c r="J31">
        <v>55</v>
      </c>
      <c r="K31">
        <v>-24.450555431833372</v>
      </c>
      <c r="L31">
        <v>55</v>
      </c>
      <c r="M31">
        <v>41568.830958488856</v>
      </c>
      <c r="N31">
        <v>14</v>
      </c>
      <c r="O31">
        <v>25350335871.724842</v>
      </c>
      <c r="P31">
        <v>100</v>
      </c>
      <c r="Q31">
        <v>24.450555431833372</v>
      </c>
      <c r="R31">
        <v>100</v>
      </c>
      <c r="S31">
        <v>138.25924928861909</v>
      </c>
      <c r="U31">
        <v>-1282804100.4160473</v>
      </c>
      <c r="V31">
        <v>24067531771.308796</v>
      </c>
      <c r="W31">
        <v>14</v>
      </c>
      <c r="X31">
        <v>39465.321676683714</v>
      </c>
      <c r="Y31">
        <v>70.148905063382244</v>
      </c>
      <c r="Z31">
        <v>202.65040000000002</v>
      </c>
      <c r="AA31">
        <v>24.450555431833372</v>
      </c>
      <c r="AB31">
        <v>55</v>
      </c>
      <c r="AC31">
        <v>42250.559786208069</v>
      </c>
      <c r="AD31">
        <v>253503358.71724841</v>
      </c>
    </row>
    <row r="32" spans="1:30">
      <c r="A32">
        <v>16</v>
      </c>
      <c r="B32" t="s">
        <v>52</v>
      </c>
      <c r="C32">
        <v>250</v>
      </c>
      <c r="D32">
        <v>350</v>
      </c>
      <c r="E32">
        <v>39465.321676683714</v>
      </c>
      <c r="F32">
        <v>0</v>
      </c>
      <c r="G32">
        <v>50</v>
      </c>
      <c r="I32">
        <v>40</v>
      </c>
      <c r="K32">
        <v>200</v>
      </c>
      <c r="L32">
        <v>310</v>
      </c>
      <c r="M32">
        <v>39465.321676683714</v>
      </c>
      <c r="N32">
        <v>14</v>
      </c>
      <c r="O32">
        <v>24067531771.308796</v>
      </c>
      <c r="P32">
        <v>250</v>
      </c>
      <c r="Q32">
        <v>0</v>
      </c>
      <c r="R32">
        <v>50</v>
      </c>
      <c r="S32">
        <v>131.26291074678116</v>
      </c>
      <c r="U32">
        <v>541923211.67237735</v>
      </c>
      <c r="V32">
        <v>24609454982.981174</v>
      </c>
      <c r="W32">
        <v>14</v>
      </c>
      <c r="X32">
        <v>40353.953468091917</v>
      </c>
    </row>
    <row r="33" spans="1:30">
      <c r="A33">
        <v>16</v>
      </c>
      <c r="B33" t="s">
        <v>53</v>
      </c>
      <c r="C33">
        <v>100</v>
      </c>
      <c r="D33">
        <v>180</v>
      </c>
      <c r="E33">
        <v>40353.953468091917</v>
      </c>
      <c r="F33">
        <v>0</v>
      </c>
      <c r="G33">
        <v>100</v>
      </c>
      <c r="H33">
        <v>23.735971241301286</v>
      </c>
      <c r="I33">
        <v>70</v>
      </c>
      <c r="J33">
        <v>55</v>
      </c>
      <c r="K33">
        <v>-23.735971241301286</v>
      </c>
      <c r="L33">
        <v>55</v>
      </c>
      <c r="M33">
        <v>40353.953468091917</v>
      </c>
      <c r="N33">
        <v>14</v>
      </c>
      <c r="O33">
        <v>24609454982.981174</v>
      </c>
      <c r="P33">
        <v>100</v>
      </c>
      <c r="Q33">
        <v>23.735971241301286</v>
      </c>
      <c r="R33">
        <v>100</v>
      </c>
      <c r="S33">
        <v>134.21852825011649</v>
      </c>
      <c r="U33">
        <v>-1245313273.9903378</v>
      </c>
      <c r="V33">
        <v>23364141708.990837</v>
      </c>
      <c r="W33">
        <v>14</v>
      </c>
      <c r="X33">
        <v>38311.920682459066</v>
      </c>
      <c r="Y33">
        <v>67.049553345471224</v>
      </c>
      <c r="Z33">
        <v>202.65040000000002</v>
      </c>
      <c r="AA33">
        <v>23.735971241301286</v>
      </c>
      <c r="AB33">
        <v>55</v>
      </c>
      <c r="AC33">
        <v>41015.758304968615</v>
      </c>
      <c r="AD33">
        <v>246094549.82981169</v>
      </c>
    </row>
    <row r="34" spans="1:30">
      <c r="A34">
        <v>17</v>
      </c>
      <c r="B34" t="s">
        <v>52</v>
      </c>
      <c r="C34">
        <v>250</v>
      </c>
      <c r="D34">
        <v>350</v>
      </c>
      <c r="E34">
        <v>38311.920682459066</v>
      </c>
      <c r="F34">
        <v>0</v>
      </c>
      <c r="G34">
        <v>50</v>
      </c>
      <c r="I34">
        <v>40</v>
      </c>
      <c r="K34">
        <v>200</v>
      </c>
      <c r="L34">
        <v>310</v>
      </c>
      <c r="M34">
        <v>38311.920682459066</v>
      </c>
      <c r="N34">
        <v>14</v>
      </c>
      <c r="O34">
        <v>23364141708.990837</v>
      </c>
      <c r="P34">
        <v>250</v>
      </c>
      <c r="Q34">
        <v>0</v>
      </c>
      <c r="R34">
        <v>50</v>
      </c>
      <c r="S34">
        <v>127.42666248304013</v>
      </c>
      <c r="U34">
        <v>572168192.9837116</v>
      </c>
      <c r="V34">
        <v>23936309901.974548</v>
      </c>
      <c r="W34">
        <v>14</v>
      </c>
      <c r="X34">
        <v>39250.147418953413</v>
      </c>
    </row>
    <row r="35" spans="1:30">
      <c r="A35">
        <v>17</v>
      </c>
      <c r="B35" t="s">
        <v>53</v>
      </c>
      <c r="C35">
        <v>100</v>
      </c>
      <c r="D35">
        <v>180</v>
      </c>
      <c r="E35">
        <v>39250.147418953413</v>
      </c>
      <c r="F35">
        <v>0</v>
      </c>
      <c r="G35">
        <v>100</v>
      </c>
      <c r="H35">
        <v>23.086718655453847</v>
      </c>
      <c r="I35">
        <v>70</v>
      </c>
      <c r="J35">
        <v>55</v>
      </c>
      <c r="K35">
        <v>-23.086718655453847</v>
      </c>
      <c r="L35">
        <v>55</v>
      </c>
      <c r="M35">
        <v>39250.147418953413</v>
      </c>
      <c r="N35">
        <v>14</v>
      </c>
      <c r="O35">
        <v>23936309901.974548</v>
      </c>
      <c r="P35">
        <v>100</v>
      </c>
      <c r="Q35">
        <v>23.086718655453847</v>
      </c>
      <c r="R35">
        <v>100</v>
      </c>
      <c r="S35">
        <v>130.54723434563974</v>
      </c>
      <c r="U35">
        <v>-1211250085.4606218</v>
      </c>
      <c r="V35">
        <v>22725059816.513927</v>
      </c>
      <c r="W35">
        <v>14</v>
      </c>
      <c r="X35">
        <v>37263.970576731481</v>
      </c>
      <c r="Y35">
        <v>64.233563089926861</v>
      </c>
      <c r="Z35">
        <v>202.65040000000002</v>
      </c>
      <c r="AA35">
        <v>23.086718655453847</v>
      </c>
      <c r="AB35">
        <v>55</v>
      </c>
      <c r="AC35">
        <v>39893.849836624249</v>
      </c>
      <c r="AD35">
        <v>239363099.0197455</v>
      </c>
    </row>
    <row r="36" spans="1:30">
      <c r="A36">
        <v>18</v>
      </c>
      <c r="B36" t="s">
        <v>52</v>
      </c>
      <c r="C36">
        <v>250</v>
      </c>
      <c r="D36">
        <v>350</v>
      </c>
      <c r="E36">
        <v>37263.970576731481</v>
      </c>
      <c r="F36">
        <v>0</v>
      </c>
      <c r="G36">
        <v>50</v>
      </c>
      <c r="I36">
        <v>40</v>
      </c>
      <c r="K36">
        <v>200</v>
      </c>
      <c r="L36">
        <v>310</v>
      </c>
      <c r="M36">
        <v>37263.970576731481</v>
      </c>
      <c r="N36">
        <v>14</v>
      </c>
      <c r="O36">
        <v>22725059816.513927</v>
      </c>
      <c r="P36">
        <v>250</v>
      </c>
      <c r="Q36">
        <v>0</v>
      </c>
      <c r="R36">
        <v>50</v>
      </c>
      <c r="S36">
        <v>123.9411472166976</v>
      </c>
      <c r="U36">
        <v>599647995.34355617</v>
      </c>
      <c r="V36">
        <v>23324707811.857483</v>
      </c>
      <c r="W36">
        <v>14</v>
      </c>
      <c r="X36">
        <v>38247.25798874702</v>
      </c>
    </row>
    <row r="37" spans="1:30">
      <c r="A37">
        <v>18</v>
      </c>
      <c r="B37" t="s">
        <v>53</v>
      </c>
      <c r="C37">
        <v>100</v>
      </c>
      <c r="D37">
        <v>180</v>
      </c>
      <c r="E37">
        <v>38247.25798874702</v>
      </c>
      <c r="F37">
        <v>0</v>
      </c>
      <c r="G37">
        <v>100</v>
      </c>
      <c r="H37">
        <v>22.49682466421439</v>
      </c>
      <c r="I37">
        <v>70</v>
      </c>
      <c r="J37">
        <v>55</v>
      </c>
      <c r="K37">
        <v>-22.49682466421439</v>
      </c>
      <c r="L37">
        <v>55</v>
      </c>
      <c r="M37">
        <v>38247.25798874702</v>
      </c>
      <c r="N37">
        <v>14</v>
      </c>
      <c r="O37">
        <v>23324707811.857483</v>
      </c>
      <c r="P37">
        <v>100</v>
      </c>
      <c r="Q37">
        <v>22.49682466421439</v>
      </c>
      <c r="R37">
        <v>100</v>
      </c>
      <c r="S37">
        <v>127.21159231427509</v>
      </c>
      <c r="U37">
        <v>-1180301159.458411</v>
      </c>
      <c r="V37">
        <v>22144406652.399071</v>
      </c>
      <c r="W37">
        <v>14</v>
      </c>
      <c r="X37">
        <v>36311.830402071151</v>
      </c>
      <c r="Y37">
        <v>61.675027679603794</v>
      </c>
      <c r="Z37">
        <v>202.65040000000002</v>
      </c>
      <c r="AA37">
        <v>22.49682466421439</v>
      </c>
      <c r="AB37">
        <v>55</v>
      </c>
      <c r="AC37">
        <v>38874.513019762468</v>
      </c>
      <c r="AD37">
        <v>233247078.1185748</v>
      </c>
    </row>
    <row r="38" spans="1:30">
      <c r="A38">
        <v>19</v>
      </c>
      <c r="B38" t="s">
        <v>52</v>
      </c>
      <c r="C38">
        <v>250</v>
      </c>
      <c r="D38">
        <v>350</v>
      </c>
      <c r="E38">
        <v>36311.830402071151</v>
      </c>
      <c r="F38">
        <v>0</v>
      </c>
      <c r="G38">
        <v>50</v>
      </c>
      <c r="I38">
        <v>40</v>
      </c>
      <c r="K38">
        <v>200</v>
      </c>
      <c r="L38">
        <v>310</v>
      </c>
      <c r="M38">
        <v>36311.830402071151</v>
      </c>
      <c r="N38">
        <v>14</v>
      </c>
      <c r="O38">
        <v>22144406652.399071</v>
      </c>
      <c r="P38">
        <v>250</v>
      </c>
      <c r="Q38">
        <v>0</v>
      </c>
      <c r="R38">
        <v>50</v>
      </c>
      <c r="S38">
        <v>120.77429881777265</v>
      </c>
      <c r="U38">
        <v>624615428.12068045</v>
      </c>
      <c r="V38">
        <v>22769022080.519753</v>
      </c>
      <c r="W38">
        <v>14</v>
      </c>
      <c r="X38">
        <v>37336.058770365591</v>
      </c>
    </row>
    <row r="39" spans="1:30">
      <c r="A39">
        <v>19</v>
      </c>
      <c r="B39" t="s">
        <v>53</v>
      </c>
      <c r="C39">
        <v>100</v>
      </c>
      <c r="D39">
        <v>180</v>
      </c>
      <c r="E39">
        <v>37336.058770365591</v>
      </c>
      <c r="F39">
        <v>0</v>
      </c>
      <c r="G39">
        <v>100</v>
      </c>
      <c r="H39">
        <v>21.960862346180317</v>
      </c>
      <c r="I39">
        <v>70</v>
      </c>
      <c r="J39">
        <v>55</v>
      </c>
      <c r="K39">
        <v>-21.960862346180317</v>
      </c>
      <c r="L39">
        <v>55</v>
      </c>
      <c r="M39">
        <v>37336.058770365591</v>
      </c>
      <c r="N39">
        <v>14</v>
      </c>
      <c r="O39">
        <v>22769022080.519753</v>
      </c>
      <c r="P39">
        <v>100</v>
      </c>
      <c r="Q39">
        <v>21.960862346180317</v>
      </c>
      <c r="R39">
        <v>100</v>
      </c>
      <c r="S39">
        <v>124.18091483355403</v>
      </c>
      <c r="U39">
        <v>-1152181771.2850256</v>
      </c>
      <c r="V39">
        <v>21616840309.234726</v>
      </c>
      <c r="W39">
        <v>14</v>
      </c>
      <c r="X39">
        <v>35446.740635633483</v>
      </c>
      <c r="Y39">
        <v>59.350409036840979</v>
      </c>
      <c r="Z39">
        <v>202.65040000000002</v>
      </c>
      <c r="AA39">
        <v>21.960862346180317</v>
      </c>
      <c r="AB39">
        <v>55</v>
      </c>
      <c r="AC39">
        <v>37948.370134199591</v>
      </c>
      <c r="AD39">
        <v>227690220.80519754</v>
      </c>
    </row>
    <row r="40" spans="1:30">
      <c r="A40">
        <v>20</v>
      </c>
      <c r="B40" t="s">
        <v>52</v>
      </c>
      <c r="C40">
        <v>250</v>
      </c>
      <c r="D40">
        <v>350</v>
      </c>
      <c r="E40">
        <v>35446.740635633483</v>
      </c>
      <c r="F40">
        <v>0</v>
      </c>
      <c r="G40">
        <v>50</v>
      </c>
      <c r="I40">
        <v>40</v>
      </c>
      <c r="K40">
        <v>200</v>
      </c>
      <c r="L40">
        <v>310</v>
      </c>
      <c r="M40">
        <v>35446.740635633483</v>
      </c>
      <c r="N40">
        <v>14</v>
      </c>
      <c r="O40">
        <v>21616840309.234722</v>
      </c>
      <c r="P40">
        <v>250</v>
      </c>
      <c r="Q40">
        <v>0</v>
      </c>
      <c r="R40">
        <v>50</v>
      </c>
      <c r="S40">
        <v>117.89698283565183</v>
      </c>
      <c r="U40">
        <v>647300187.32372105</v>
      </c>
      <c r="V40">
        <v>22264140496.558445</v>
      </c>
      <c r="W40">
        <v>14</v>
      </c>
      <c r="X40">
        <v>36508.166890591703</v>
      </c>
    </row>
    <row r="41" spans="1:30">
      <c r="A41">
        <v>20</v>
      </c>
      <c r="B41" t="s">
        <v>53</v>
      </c>
      <c r="C41">
        <v>100</v>
      </c>
      <c r="D41">
        <v>180</v>
      </c>
      <c r="E41">
        <v>36508.166890591703</v>
      </c>
      <c r="F41">
        <v>0</v>
      </c>
      <c r="G41">
        <v>100</v>
      </c>
      <c r="H41">
        <v>21.473900941896652</v>
      </c>
      <c r="I41">
        <v>70</v>
      </c>
      <c r="J41">
        <v>55</v>
      </c>
      <c r="K41">
        <v>-21.473900941896652</v>
      </c>
      <c r="L41">
        <v>55</v>
      </c>
      <c r="M41">
        <v>36508.166890591703</v>
      </c>
      <c r="N41">
        <v>14</v>
      </c>
      <c r="O41">
        <v>22264140496.558445</v>
      </c>
      <c r="P41">
        <v>100</v>
      </c>
      <c r="Q41">
        <v>21.473900941896652</v>
      </c>
      <c r="R41">
        <v>100</v>
      </c>
      <c r="S41">
        <v>121.42732020146092</v>
      </c>
      <c r="U41">
        <v>-1126633227.4942312</v>
      </c>
      <c r="V41">
        <v>21137507269.064213</v>
      </c>
      <c r="W41">
        <v>14</v>
      </c>
      <c r="X41">
        <v>34660.742603083127</v>
      </c>
      <c r="Y41">
        <v>57.238321077269525</v>
      </c>
      <c r="Z41">
        <v>202.65040000000002</v>
      </c>
      <c r="AA41">
        <v>21.473900941896652</v>
      </c>
      <c r="AB41">
        <v>55</v>
      </c>
      <c r="AC41">
        <v>37106.900827597419</v>
      </c>
      <c r="AD41">
        <v>222641404.96558452</v>
      </c>
    </row>
    <row r="42" spans="1:30">
      <c r="A42">
        <v>21</v>
      </c>
      <c r="B42" t="s">
        <v>52</v>
      </c>
      <c r="C42">
        <v>250</v>
      </c>
      <c r="D42">
        <v>350</v>
      </c>
      <c r="E42">
        <v>34660.742603083127</v>
      </c>
      <c r="F42">
        <v>0</v>
      </c>
      <c r="G42">
        <v>50</v>
      </c>
      <c r="I42">
        <v>40</v>
      </c>
      <c r="K42">
        <v>200</v>
      </c>
      <c r="L42">
        <v>310</v>
      </c>
      <c r="M42">
        <v>34660.742603083127</v>
      </c>
      <c r="N42">
        <v>14</v>
      </c>
      <c r="O42">
        <v>21137507269.064213</v>
      </c>
      <c r="P42">
        <v>250</v>
      </c>
      <c r="Q42">
        <v>0</v>
      </c>
      <c r="R42">
        <v>50</v>
      </c>
      <c r="S42">
        <v>115.28272846724622</v>
      </c>
      <c r="U42">
        <v>667910968.76423085</v>
      </c>
      <c r="V42">
        <v>21805418237.828445</v>
      </c>
      <c r="W42">
        <v>14</v>
      </c>
      <c r="X42">
        <v>35755.965889132305</v>
      </c>
    </row>
    <row r="43" spans="1:30">
      <c r="A43">
        <v>21</v>
      </c>
      <c r="B43" t="s">
        <v>53</v>
      </c>
      <c r="C43">
        <v>100</v>
      </c>
      <c r="D43">
        <v>180</v>
      </c>
      <c r="E43">
        <v>35755.965889132305</v>
      </c>
      <c r="F43">
        <v>0</v>
      </c>
      <c r="G43">
        <v>100</v>
      </c>
      <c r="H43">
        <v>21.031460491732684</v>
      </c>
      <c r="I43">
        <v>70</v>
      </c>
      <c r="J43">
        <v>55</v>
      </c>
      <c r="K43">
        <v>-21.031460491732684</v>
      </c>
      <c r="L43">
        <v>55</v>
      </c>
      <c r="M43">
        <v>35755.965889132305</v>
      </c>
      <c r="N43">
        <v>14</v>
      </c>
      <c r="O43">
        <v>21805418237.828445</v>
      </c>
      <c r="P43">
        <v>100</v>
      </c>
      <c r="Q43">
        <v>21.031460491732684</v>
      </c>
      <c r="R43">
        <v>100</v>
      </c>
      <c r="S43">
        <v>118.92547582965794</v>
      </c>
      <c r="U43">
        <v>-1103420485.9578438</v>
      </c>
      <c r="V43">
        <v>20701997751.870602</v>
      </c>
      <c r="W43">
        <v>14</v>
      </c>
      <c r="X43">
        <v>33946.605260183984</v>
      </c>
      <c r="Y43">
        <v>55.319332961582326</v>
      </c>
      <c r="Z43">
        <v>202.65040000000002</v>
      </c>
      <c r="AA43">
        <v>21.031460491732684</v>
      </c>
      <c r="AB43">
        <v>55</v>
      </c>
      <c r="AC43">
        <v>36342.363729714074</v>
      </c>
      <c r="AD43">
        <v>218054182.37828445</v>
      </c>
    </row>
    <row r="44" spans="1:30">
      <c r="A44">
        <v>22</v>
      </c>
      <c r="B44" t="s">
        <v>52</v>
      </c>
      <c r="C44">
        <v>250</v>
      </c>
      <c r="D44">
        <v>350</v>
      </c>
      <c r="E44">
        <v>33946.605260183984</v>
      </c>
      <c r="F44">
        <v>0</v>
      </c>
      <c r="G44">
        <v>50</v>
      </c>
      <c r="I44">
        <v>40</v>
      </c>
      <c r="K44">
        <v>200</v>
      </c>
      <c r="L44">
        <v>310</v>
      </c>
      <c r="M44">
        <v>33946.605260183984</v>
      </c>
      <c r="N44">
        <v>14</v>
      </c>
      <c r="O44">
        <v>20701997751.870602</v>
      </c>
      <c r="P44">
        <v>250</v>
      </c>
      <c r="Q44">
        <v>0</v>
      </c>
      <c r="R44">
        <v>50</v>
      </c>
      <c r="S44">
        <v>112.90748503023922</v>
      </c>
      <c r="U44">
        <v>686637388.02159405</v>
      </c>
      <c r="V44">
        <v>21388635139.892197</v>
      </c>
      <c r="W44">
        <v>14</v>
      </c>
      <c r="X44">
        <v>35072.535648517965</v>
      </c>
    </row>
    <row r="45" spans="1:30">
      <c r="A45">
        <v>22</v>
      </c>
      <c r="B45" t="s">
        <v>53</v>
      </c>
      <c r="C45">
        <v>100</v>
      </c>
      <c r="D45">
        <v>180</v>
      </c>
      <c r="E45">
        <v>35072.535648517965</v>
      </c>
      <c r="F45">
        <v>0</v>
      </c>
      <c r="G45">
        <v>100</v>
      </c>
      <c r="H45">
        <v>20.629470621037999</v>
      </c>
      <c r="I45">
        <v>70</v>
      </c>
      <c r="J45">
        <v>55</v>
      </c>
      <c r="K45">
        <v>-20.629470621037999</v>
      </c>
      <c r="L45">
        <v>55</v>
      </c>
      <c r="M45">
        <v>35072.535648517965</v>
      </c>
      <c r="N45">
        <v>14</v>
      </c>
      <c r="O45">
        <v>21388635139.892197</v>
      </c>
      <c r="P45">
        <v>100</v>
      </c>
      <c r="Q45">
        <v>20.629470621037999</v>
      </c>
      <c r="R45">
        <v>100</v>
      </c>
      <c r="S45">
        <v>116.65236518810927</v>
      </c>
      <c r="U45">
        <v>-1082329993.5193169</v>
      </c>
      <c r="V45">
        <v>20306305146.372879</v>
      </c>
      <c r="W45">
        <v>14</v>
      </c>
      <c r="X45">
        <v>33297.758668458744</v>
      </c>
      <c r="Y45">
        <v>53.575790335215693</v>
      </c>
      <c r="Z45">
        <v>202.65040000000002</v>
      </c>
      <c r="AA45">
        <v>20.629470621037999</v>
      </c>
      <c r="AB45">
        <v>55</v>
      </c>
      <c r="AC45">
        <v>35647.725233153658</v>
      </c>
      <c r="AD45">
        <v>213886351.39892194</v>
      </c>
    </row>
    <row r="46" spans="1:30">
      <c r="A46">
        <v>23</v>
      </c>
      <c r="B46" t="s">
        <v>52</v>
      </c>
      <c r="C46">
        <v>250</v>
      </c>
      <c r="D46">
        <v>350</v>
      </c>
      <c r="E46">
        <v>33297.758668458744</v>
      </c>
      <c r="F46">
        <v>0</v>
      </c>
      <c r="G46">
        <v>50</v>
      </c>
      <c r="I46">
        <v>40</v>
      </c>
      <c r="K46">
        <v>200</v>
      </c>
      <c r="L46">
        <v>310</v>
      </c>
      <c r="M46">
        <v>33297.758668458744</v>
      </c>
      <c r="N46">
        <v>14</v>
      </c>
      <c r="O46">
        <v>20306305146.372879</v>
      </c>
      <c r="P46">
        <v>250</v>
      </c>
      <c r="Q46">
        <v>0</v>
      </c>
      <c r="R46">
        <v>50</v>
      </c>
      <c r="S46">
        <v>110.7494007010216</v>
      </c>
      <c r="U46">
        <v>703651724.8731457</v>
      </c>
      <c r="V46">
        <v>21009956871.246025</v>
      </c>
      <c r="W46">
        <v>14</v>
      </c>
      <c r="X46">
        <v>34451.588730234202</v>
      </c>
    </row>
    <row r="47" spans="1:30">
      <c r="A47">
        <v>23</v>
      </c>
      <c r="B47" t="s">
        <v>53</v>
      </c>
      <c r="C47">
        <v>100</v>
      </c>
      <c r="D47">
        <v>180</v>
      </c>
      <c r="E47">
        <v>34451.588730234202</v>
      </c>
      <c r="F47">
        <v>0</v>
      </c>
      <c r="G47">
        <v>100</v>
      </c>
      <c r="H47">
        <v>20.264233093408588</v>
      </c>
      <c r="I47">
        <v>70</v>
      </c>
      <c r="J47">
        <v>55</v>
      </c>
      <c r="K47">
        <v>-20.264233093408588</v>
      </c>
      <c r="L47">
        <v>55</v>
      </c>
      <c r="M47">
        <v>34451.588730234202</v>
      </c>
      <c r="N47">
        <v>14</v>
      </c>
      <c r="O47">
        <v>21009956871.246025</v>
      </c>
      <c r="P47">
        <v>100</v>
      </c>
      <c r="Q47">
        <v>20.264233093408588</v>
      </c>
      <c r="R47">
        <v>100</v>
      </c>
      <c r="S47">
        <v>114.58707605703587</v>
      </c>
      <c r="U47">
        <v>-1063167721.3421043</v>
      </c>
      <c r="V47">
        <v>19946789149.903919</v>
      </c>
      <c r="W47">
        <v>14</v>
      </c>
      <c r="X47">
        <v>32708.233552905549</v>
      </c>
      <c r="Y47">
        <v>51.991652911379212</v>
      </c>
      <c r="Z47">
        <v>202.65040000000002</v>
      </c>
      <c r="AA47">
        <v>20.264233093408588</v>
      </c>
      <c r="AB47">
        <v>55</v>
      </c>
      <c r="AC47">
        <v>35016.594785410045</v>
      </c>
      <c r="AD47">
        <v>210099568.71246028</v>
      </c>
    </row>
    <row r="48" spans="1:30">
      <c r="A48">
        <v>24</v>
      </c>
      <c r="B48" t="s">
        <v>52</v>
      </c>
      <c r="C48">
        <v>250</v>
      </c>
      <c r="D48">
        <v>350</v>
      </c>
      <c r="E48">
        <v>32708.233552905549</v>
      </c>
      <c r="F48">
        <v>0</v>
      </c>
      <c r="G48">
        <v>50</v>
      </c>
      <c r="I48">
        <v>40</v>
      </c>
      <c r="K48">
        <v>200</v>
      </c>
      <c r="L48">
        <v>310</v>
      </c>
      <c r="M48">
        <v>32708.233552905549</v>
      </c>
      <c r="N48">
        <v>14</v>
      </c>
      <c r="O48">
        <v>19946789149.903919</v>
      </c>
      <c r="P48">
        <v>250</v>
      </c>
      <c r="Q48">
        <v>0</v>
      </c>
      <c r="R48">
        <v>50</v>
      </c>
      <c r="S48">
        <v>108.78862148174152</v>
      </c>
      <c r="U48">
        <v>719110508.23794985</v>
      </c>
      <c r="V48">
        <v>20665899658.141869</v>
      </c>
      <c r="W48">
        <v>14</v>
      </c>
      <c r="X48">
        <v>33887.412531388349</v>
      </c>
    </row>
    <row r="49" spans="1:30">
      <c r="A49">
        <v>24</v>
      </c>
      <c r="B49" t="s">
        <v>53</v>
      </c>
      <c r="C49">
        <v>100</v>
      </c>
      <c r="D49">
        <v>180</v>
      </c>
      <c r="E49">
        <v>33887.412531388349</v>
      </c>
      <c r="F49">
        <v>0</v>
      </c>
      <c r="G49">
        <v>100</v>
      </c>
      <c r="H49">
        <v>19.932387787559676</v>
      </c>
      <c r="I49">
        <v>70</v>
      </c>
      <c r="J49">
        <v>55</v>
      </c>
      <c r="K49">
        <v>-19.932387787559676</v>
      </c>
      <c r="L49">
        <v>55</v>
      </c>
      <c r="M49">
        <v>33887.412531388349</v>
      </c>
      <c r="N49">
        <v>14</v>
      </c>
      <c r="O49">
        <v>20665899658.141872</v>
      </c>
      <c r="P49">
        <v>100</v>
      </c>
      <c r="Q49">
        <v>19.932387787559676</v>
      </c>
      <c r="R49">
        <v>100</v>
      </c>
      <c r="S49">
        <v>112.71060813815625</v>
      </c>
      <c r="U49">
        <v>-1045757379.8783443</v>
      </c>
      <c r="V49">
        <v>19620142278.263527</v>
      </c>
      <c r="W49">
        <v>14</v>
      </c>
      <c r="X49">
        <v>32172.606385713509</v>
      </c>
      <c r="Y49">
        <v>50.552346903226841</v>
      </c>
      <c r="Z49">
        <v>202.65040000000002</v>
      </c>
      <c r="AA49">
        <v>19.932387787559676</v>
      </c>
      <c r="AB49">
        <v>55</v>
      </c>
      <c r="AC49">
        <v>34443.166096903122</v>
      </c>
      <c r="AD49">
        <v>206658996.58141872</v>
      </c>
    </row>
    <row r="50" spans="1:30">
      <c r="A50">
        <v>25</v>
      </c>
      <c r="B50" t="s">
        <v>52</v>
      </c>
      <c r="C50">
        <v>250</v>
      </c>
      <c r="D50">
        <v>350</v>
      </c>
      <c r="E50">
        <v>32172.606385713509</v>
      </c>
      <c r="F50">
        <v>0</v>
      </c>
      <c r="G50">
        <v>50</v>
      </c>
      <c r="I50">
        <v>40</v>
      </c>
      <c r="K50">
        <v>200</v>
      </c>
      <c r="L50">
        <v>310</v>
      </c>
      <c r="M50">
        <v>32172.606385713509</v>
      </c>
      <c r="N50">
        <v>14</v>
      </c>
      <c r="O50">
        <v>19620142278.263527</v>
      </c>
      <c r="P50">
        <v>250</v>
      </c>
      <c r="Q50">
        <v>0</v>
      </c>
      <c r="R50">
        <v>50</v>
      </c>
      <c r="S50">
        <v>107.00710854700171</v>
      </c>
      <c r="U50">
        <v>733155956.21543849</v>
      </c>
      <c r="V50">
        <v>20353298234.478966</v>
      </c>
      <c r="W50">
        <v>14</v>
      </c>
      <c r="X50">
        <v>33374.816729763486</v>
      </c>
    </row>
    <row r="51" spans="1:30">
      <c r="A51">
        <v>25</v>
      </c>
      <c r="B51" t="s">
        <v>53</v>
      </c>
      <c r="C51">
        <v>100</v>
      </c>
      <c r="D51">
        <v>180</v>
      </c>
      <c r="E51">
        <v>33374.816729763486</v>
      </c>
      <c r="F51">
        <v>0</v>
      </c>
      <c r="G51">
        <v>100</v>
      </c>
      <c r="H51">
        <v>19.630881784798387</v>
      </c>
      <c r="I51">
        <v>70</v>
      </c>
      <c r="J51">
        <v>55</v>
      </c>
      <c r="K51">
        <v>-19.630881784798387</v>
      </c>
      <c r="L51">
        <v>55</v>
      </c>
      <c r="M51">
        <v>33374.816729763486</v>
      </c>
      <c r="N51">
        <v>14</v>
      </c>
      <c r="O51">
        <v>20353298234.478966</v>
      </c>
      <c r="P51">
        <v>100</v>
      </c>
      <c r="Q51">
        <v>19.630881784798387</v>
      </c>
      <c r="R51">
        <v>100</v>
      </c>
      <c r="S51">
        <v>111.0056982552701</v>
      </c>
      <c r="U51">
        <v>-1029938797.0359001</v>
      </c>
      <c r="V51">
        <v>19323359437.443066</v>
      </c>
      <c r="W51">
        <v>14</v>
      </c>
      <c r="X51">
        <v>31685.949490756699</v>
      </c>
      <c r="Y51">
        <v>49.24463094757035</v>
      </c>
      <c r="Z51">
        <v>202.65040000000002</v>
      </c>
      <c r="AA51">
        <v>19.630881784798387</v>
      </c>
      <c r="AB51">
        <v>55</v>
      </c>
      <c r="AC51">
        <v>33922.163724131613</v>
      </c>
      <c r="AD51">
        <v>203532982.34478968</v>
      </c>
    </row>
    <row r="52" spans="1:30">
      <c r="A52">
        <v>26</v>
      </c>
      <c r="B52" t="s">
        <v>52</v>
      </c>
      <c r="C52">
        <v>250</v>
      </c>
      <c r="D52">
        <v>350</v>
      </c>
      <c r="E52">
        <v>31685.949490756699</v>
      </c>
      <c r="F52">
        <v>0</v>
      </c>
      <c r="G52">
        <v>50</v>
      </c>
      <c r="I52">
        <v>40</v>
      </c>
      <c r="K52">
        <v>200</v>
      </c>
      <c r="L52">
        <v>310</v>
      </c>
      <c r="M52">
        <v>31685.949490756699</v>
      </c>
      <c r="N52">
        <v>14</v>
      </c>
      <c r="O52">
        <v>19323359437.443066</v>
      </c>
      <c r="P52">
        <v>250</v>
      </c>
      <c r="Q52">
        <v>0</v>
      </c>
      <c r="R52">
        <v>50</v>
      </c>
      <c r="S52">
        <v>105.388472289825</v>
      </c>
      <c r="U52">
        <v>745917284.46701968</v>
      </c>
      <c r="V52">
        <v>20069276721.910084</v>
      </c>
      <c r="W52">
        <v>14</v>
      </c>
      <c r="X52">
        <v>32909.085533763093</v>
      </c>
    </row>
    <row r="53" spans="1:30">
      <c r="A53">
        <v>26</v>
      </c>
      <c r="B53" t="s">
        <v>53</v>
      </c>
      <c r="C53">
        <v>100</v>
      </c>
      <c r="D53">
        <v>180</v>
      </c>
      <c r="E53">
        <v>32909.085533763093</v>
      </c>
      <c r="F53">
        <v>0</v>
      </c>
      <c r="G53">
        <v>100</v>
      </c>
      <c r="H53">
        <v>19.356941282706483</v>
      </c>
      <c r="I53">
        <v>70</v>
      </c>
      <c r="J53">
        <v>55</v>
      </c>
      <c r="K53">
        <v>-19.356941282706483</v>
      </c>
      <c r="L53">
        <v>55</v>
      </c>
      <c r="M53">
        <v>32909.085533763093</v>
      </c>
      <c r="N53">
        <v>14</v>
      </c>
      <c r="O53">
        <v>20069276721.910084</v>
      </c>
      <c r="P53">
        <v>100</v>
      </c>
      <c r="Q53">
        <v>19.356941282706483</v>
      </c>
      <c r="R53">
        <v>100</v>
      </c>
      <c r="S53">
        <v>109.45666153606075</v>
      </c>
      <c r="U53">
        <v>-1015566444.6231608</v>
      </c>
      <c r="V53">
        <v>19053710277.286922</v>
      </c>
      <c r="W53">
        <v>14</v>
      </c>
      <c r="X53">
        <v>31243.78570983688</v>
      </c>
      <c r="Y53">
        <v>48.056474286657171</v>
      </c>
      <c r="Z53">
        <v>202.65040000000002</v>
      </c>
      <c r="AA53">
        <v>19.356941282706483</v>
      </c>
      <c r="AB53">
        <v>55</v>
      </c>
      <c r="AC53">
        <v>33448.794536516798</v>
      </c>
      <c r="AD53">
        <v>200692767.21910077</v>
      </c>
    </row>
    <row r="54" spans="1:30">
      <c r="A54">
        <v>27</v>
      </c>
      <c r="B54" t="s">
        <v>52</v>
      </c>
      <c r="C54">
        <v>250</v>
      </c>
      <c r="D54">
        <v>350</v>
      </c>
      <c r="E54">
        <v>31243.78570983688</v>
      </c>
      <c r="F54">
        <v>0</v>
      </c>
      <c r="G54">
        <v>50</v>
      </c>
      <c r="I54">
        <v>40</v>
      </c>
      <c r="K54">
        <v>200</v>
      </c>
      <c r="L54">
        <v>310</v>
      </c>
      <c r="M54">
        <v>31243.78570983688</v>
      </c>
      <c r="N54">
        <v>14</v>
      </c>
      <c r="O54">
        <v>19053710277.286922</v>
      </c>
      <c r="P54">
        <v>250</v>
      </c>
      <c r="Q54">
        <v>0</v>
      </c>
      <c r="R54">
        <v>50</v>
      </c>
      <c r="S54">
        <v>103.91782154014095</v>
      </c>
      <c r="U54">
        <v>757511894.97752881</v>
      </c>
      <c r="V54">
        <v>19811222172.26445</v>
      </c>
      <c r="W54">
        <v>14</v>
      </c>
      <c r="X54">
        <v>32485.934297954296</v>
      </c>
    </row>
    <row r="55" spans="1:30">
      <c r="A55">
        <v>27</v>
      </c>
      <c r="B55" t="s">
        <v>53</v>
      </c>
      <c r="C55">
        <v>100</v>
      </c>
      <c r="D55">
        <v>180</v>
      </c>
      <c r="E55">
        <v>32485.934297954296</v>
      </c>
      <c r="F55">
        <v>0</v>
      </c>
      <c r="G55">
        <v>100</v>
      </c>
      <c r="H55">
        <v>19.108046076643951</v>
      </c>
      <c r="I55">
        <v>70</v>
      </c>
      <c r="J55">
        <v>55</v>
      </c>
      <c r="K55">
        <v>-19.108046076643951</v>
      </c>
      <c r="L55">
        <v>55</v>
      </c>
      <c r="M55">
        <v>32485.934297954296</v>
      </c>
      <c r="N55">
        <v>14</v>
      </c>
      <c r="O55">
        <v>19811222172.264446</v>
      </c>
      <c r="P55">
        <v>100</v>
      </c>
      <c r="Q55">
        <v>19.108046076643951</v>
      </c>
      <c r="R55">
        <v>100</v>
      </c>
      <c r="S55">
        <v>108.04924711401702</v>
      </c>
      <c r="U55">
        <v>-1002508099.5151711</v>
      </c>
      <c r="V55">
        <v>18808714072.749275</v>
      </c>
      <c r="W55">
        <v>14</v>
      </c>
      <c r="X55">
        <v>30842.047213612219</v>
      </c>
      <c r="Y55">
        <v>46.976946087306281</v>
      </c>
      <c r="Z55">
        <v>202.65040000000002</v>
      </c>
      <c r="AA55">
        <v>19.108046076643951</v>
      </c>
      <c r="AB55">
        <v>55</v>
      </c>
      <c r="AC55">
        <v>33018.703620440749</v>
      </c>
      <c r="AD55">
        <v>198112221.72264448</v>
      </c>
    </row>
    <row r="56" spans="1:30">
      <c r="A56">
        <v>28</v>
      </c>
      <c r="B56" t="s">
        <v>52</v>
      </c>
      <c r="C56">
        <v>250</v>
      </c>
      <c r="D56">
        <v>350</v>
      </c>
      <c r="E56">
        <v>30842.047213612219</v>
      </c>
      <c r="F56">
        <v>0</v>
      </c>
      <c r="G56">
        <v>50</v>
      </c>
      <c r="I56">
        <v>40</v>
      </c>
      <c r="K56">
        <v>200</v>
      </c>
      <c r="L56">
        <v>310</v>
      </c>
      <c r="M56">
        <v>30842.047213612219</v>
      </c>
      <c r="N56">
        <v>14</v>
      </c>
      <c r="O56">
        <v>18808714072.749275</v>
      </c>
      <c r="P56">
        <v>250</v>
      </c>
      <c r="Q56">
        <v>0</v>
      </c>
      <c r="R56">
        <v>50</v>
      </c>
      <c r="S56">
        <v>102.58162656862905</v>
      </c>
      <c r="U56">
        <v>768046456.13292861</v>
      </c>
      <c r="V56">
        <v>19576760528.882202</v>
      </c>
      <c r="W56">
        <v>14</v>
      </c>
      <c r="X56">
        <v>32101.470105080352</v>
      </c>
    </row>
    <row r="57" spans="1:30">
      <c r="A57">
        <v>28</v>
      </c>
      <c r="B57" t="s">
        <v>53</v>
      </c>
      <c r="C57">
        <v>100</v>
      </c>
      <c r="D57">
        <v>180</v>
      </c>
      <c r="E57">
        <v>32101.470105080352</v>
      </c>
      <c r="F57">
        <v>0</v>
      </c>
      <c r="G57">
        <v>100</v>
      </c>
      <c r="H57">
        <v>18.881906374307679</v>
      </c>
      <c r="I57">
        <v>70</v>
      </c>
      <c r="J57">
        <v>55</v>
      </c>
      <c r="K57">
        <v>-18.881906374307679</v>
      </c>
      <c r="L57">
        <v>55</v>
      </c>
      <c r="M57">
        <v>32101.470105080352</v>
      </c>
      <c r="N57">
        <v>14</v>
      </c>
      <c r="O57">
        <v>19576760528.882202</v>
      </c>
      <c r="P57">
        <v>100</v>
      </c>
      <c r="Q57">
        <v>18.881906374307679</v>
      </c>
      <c r="R57">
        <v>100</v>
      </c>
      <c r="S57">
        <v>106.77050702295723</v>
      </c>
      <c r="U57">
        <v>-990643627.22403657</v>
      </c>
      <c r="V57">
        <v>18586116901.658165</v>
      </c>
      <c r="W57">
        <v>14</v>
      </c>
      <c r="X57">
        <v>30477.03807827982</v>
      </c>
      <c r="Y57">
        <v>45.996114879157226</v>
      </c>
      <c r="Z57">
        <v>202.65040000000002</v>
      </c>
      <c r="AA57">
        <v>18.881906374307679</v>
      </c>
      <c r="AB57">
        <v>55</v>
      </c>
      <c r="AC57">
        <v>32627.934214803674</v>
      </c>
      <c r="AD57">
        <v>195767605.28882205</v>
      </c>
    </row>
    <row r="58" spans="1:30">
      <c r="A58">
        <v>29</v>
      </c>
      <c r="B58" t="s">
        <v>52</v>
      </c>
      <c r="C58">
        <v>250</v>
      </c>
      <c r="D58">
        <v>350</v>
      </c>
      <c r="E58">
        <v>30477.03807827982</v>
      </c>
      <c r="F58">
        <v>0</v>
      </c>
      <c r="G58">
        <v>50</v>
      </c>
      <c r="I58">
        <v>40</v>
      </c>
      <c r="K58">
        <v>200</v>
      </c>
      <c r="L58">
        <v>310</v>
      </c>
      <c r="M58">
        <v>30477.03807827982</v>
      </c>
      <c r="N58">
        <v>14</v>
      </c>
      <c r="O58">
        <v>18586116901.658165</v>
      </c>
      <c r="P58">
        <v>250</v>
      </c>
      <c r="Q58">
        <v>0</v>
      </c>
      <c r="R58">
        <v>50</v>
      </c>
      <c r="S58">
        <v>101.36759461557892</v>
      </c>
      <c r="U58">
        <v>777617884.05077577</v>
      </c>
      <c r="V58">
        <v>19363734785.708942</v>
      </c>
      <c r="W58">
        <v>14</v>
      </c>
      <c r="X58">
        <v>31752.155951903685</v>
      </c>
    </row>
    <row r="59" spans="1:30">
      <c r="A59">
        <v>29</v>
      </c>
      <c r="B59" t="s">
        <v>53</v>
      </c>
      <c r="C59">
        <v>100</v>
      </c>
      <c r="D59">
        <v>180</v>
      </c>
      <c r="E59">
        <v>31752.155951903685</v>
      </c>
      <c r="F59">
        <v>0</v>
      </c>
      <c r="G59">
        <v>100</v>
      </c>
      <c r="H59">
        <v>18.676441730043347</v>
      </c>
      <c r="I59">
        <v>70</v>
      </c>
      <c r="J59">
        <v>55</v>
      </c>
      <c r="K59">
        <v>-18.676441730043347</v>
      </c>
      <c r="L59">
        <v>55</v>
      </c>
      <c r="M59">
        <v>31752.155951903685</v>
      </c>
      <c r="N59">
        <v>14</v>
      </c>
      <c r="O59">
        <v>19363734785.708942</v>
      </c>
      <c r="P59">
        <v>100</v>
      </c>
      <c r="Q59">
        <v>18.676441730043347</v>
      </c>
      <c r="R59">
        <v>100</v>
      </c>
      <c r="S59">
        <v>105.60867707800824</v>
      </c>
      <c r="U59">
        <v>-979863876.6826787</v>
      </c>
      <c r="V59">
        <v>18383870909.026264</v>
      </c>
      <c r="W59">
        <v>14</v>
      </c>
      <c r="X59">
        <v>30145.40028372403</v>
      </c>
      <c r="Y59">
        <v>45.104957186882409</v>
      </c>
      <c r="Z59">
        <v>202.65040000000002</v>
      </c>
      <c r="AA59">
        <v>18.676441730043347</v>
      </c>
      <c r="AB59">
        <v>55</v>
      </c>
      <c r="AC59">
        <v>32272.891309514904</v>
      </c>
      <c r="AD59">
        <v>193637347.85708943</v>
      </c>
    </row>
    <row r="60" spans="1:30">
      <c r="A60">
        <v>30</v>
      </c>
      <c r="B60" t="s">
        <v>52</v>
      </c>
      <c r="C60">
        <v>250</v>
      </c>
      <c r="D60">
        <v>350</v>
      </c>
      <c r="E60">
        <v>30145.40028372403</v>
      </c>
      <c r="F60">
        <v>0</v>
      </c>
      <c r="G60">
        <v>50</v>
      </c>
      <c r="I60">
        <v>40</v>
      </c>
      <c r="K60">
        <v>200</v>
      </c>
      <c r="L60">
        <v>310</v>
      </c>
      <c r="M60">
        <v>30145.40028372403</v>
      </c>
      <c r="N60">
        <v>14</v>
      </c>
      <c r="O60">
        <v>18383870909.02626</v>
      </c>
      <c r="P60">
        <v>250</v>
      </c>
      <c r="Q60">
        <v>0</v>
      </c>
      <c r="R60">
        <v>50</v>
      </c>
      <c r="S60">
        <v>100.26455679965369</v>
      </c>
      <c r="U60">
        <v>786314234.19153035</v>
      </c>
      <c r="V60">
        <v>19170185143.217793</v>
      </c>
      <c r="W60">
        <v>14</v>
      </c>
      <c r="X60">
        <v>31434.778209395568</v>
      </c>
    </row>
    <row r="61" spans="1:30">
      <c r="A61">
        <v>30</v>
      </c>
      <c r="B61" t="s">
        <v>53</v>
      </c>
      <c r="C61">
        <v>100</v>
      </c>
      <c r="D61">
        <v>180</v>
      </c>
      <c r="E61">
        <v>31434.778209395568</v>
      </c>
      <c r="F61">
        <v>0</v>
      </c>
      <c r="G61">
        <v>100</v>
      </c>
      <c r="H61">
        <v>18.489761905109756</v>
      </c>
      <c r="I61">
        <v>70</v>
      </c>
      <c r="J61">
        <v>55</v>
      </c>
      <c r="K61">
        <v>-18.489761905109756</v>
      </c>
      <c r="L61">
        <v>55</v>
      </c>
      <c r="M61">
        <v>31434.778209395568</v>
      </c>
      <c r="N61">
        <v>14</v>
      </c>
      <c r="O61">
        <v>19170185143.217793</v>
      </c>
      <c r="P61">
        <v>100</v>
      </c>
      <c r="Q61">
        <v>18.489761905109756</v>
      </c>
      <c r="R61">
        <v>100</v>
      </c>
      <c r="S61">
        <v>104.55306864716475</v>
      </c>
      <c r="U61">
        <v>-970069676.0741322</v>
      </c>
      <c r="V61">
        <v>18200115467.143661</v>
      </c>
      <c r="W61">
        <v>14</v>
      </c>
      <c r="X61">
        <v>29844.082820319527</v>
      </c>
      <c r="Y61">
        <v>44.295274515794453</v>
      </c>
      <c r="Z61">
        <v>202.65040000000002</v>
      </c>
      <c r="AA61">
        <v>18.489761905109756</v>
      </c>
      <c r="AB61">
        <v>55</v>
      </c>
      <c r="AC61">
        <v>31950.308572029662</v>
      </c>
      <c r="AD61">
        <v>191701851.43217796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0"/>
  <sheetViews>
    <sheetView topLeftCell="A4" zoomScaleNormal="100" workbookViewId="0">
      <selection activeCell="E22" sqref="E22"/>
    </sheetView>
  </sheetViews>
  <sheetFormatPr baseColWidth="10" defaultColWidth="8.83203125" defaultRowHeight="15"/>
  <cols>
    <col min="3" max="3" width="13.5" customWidth="1"/>
    <col min="4" max="4" width="15.33203125" customWidth="1"/>
    <col min="5" max="5" width="15.6640625" customWidth="1"/>
    <col min="6" max="6" width="13.5" customWidth="1"/>
    <col min="7" max="9" width="11.5" customWidth="1"/>
    <col min="10" max="10" width="13.83203125" customWidth="1"/>
    <col min="11" max="11" width="15.5" customWidth="1"/>
    <col min="12" max="12" width="11.5" customWidth="1"/>
    <col min="14" max="14" width="18.1640625" customWidth="1"/>
    <col min="15" max="15" width="16" customWidth="1"/>
    <col min="16" max="17" width="17.33203125" customWidth="1"/>
    <col min="18" max="18" width="10.83203125" bestFit="1" customWidth="1"/>
    <col min="19" max="19" width="10.83203125" customWidth="1"/>
    <col min="20" max="20" width="13.5" customWidth="1"/>
    <col min="22" max="22" width="15.5" customWidth="1"/>
    <col min="23" max="23" width="13.5" customWidth="1"/>
    <col min="24" max="24" width="16" customWidth="1"/>
    <col min="25" max="25" width="10.83203125" bestFit="1" customWidth="1"/>
    <col min="26" max="26" width="10.83203125" customWidth="1"/>
    <col min="27" max="27" width="19.1640625" customWidth="1"/>
    <col min="28" max="28" width="15.83203125" customWidth="1"/>
    <col min="29" max="29" width="13.1640625" customWidth="1"/>
    <col min="30" max="30" width="12" customWidth="1"/>
    <col min="32" max="32" width="16.33203125" customWidth="1"/>
    <col min="33" max="33" width="22" customWidth="1"/>
    <col min="35" max="37" width="8.5" customWidth="1"/>
    <col min="38" max="38" width="12.5" customWidth="1"/>
    <col min="39" max="39" width="13.33203125" customWidth="1"/>
    <col min="40" max="40" width="21.1640625" customWidth="1"/>
    <col min="41" max="41" width="15.6640625" customWidth="1"/>
    <col min="42" max="42" width="14.33203125" customWidth="1"/>
    <col min="43" max="43" width="20.5" customWidth="1"/>
    <col min="44" max="44" width="16.83203125" customWidth="1"/>
  </cols>
  <sheetData>
    <row r="1" spans="1:45">
      <c r="A1" s="9" t="s">
        <v>86</v>
      </c>
    </row>
    <row r="2" spans="1:45">
      <c r="B2" t="s">
        <v>1</v>
      </c>
    </row>
    <row r="3" spans="1:45">
      <c r="C3" s="6" t="s">
        <v>2</v>
      </c>
      <c r="D3" s="7"/>
      <c r="E3" s="8"/>
      <c r="F3" t="s">
        <v>3</v>
      </c>
      <c r="G3" s="6" t="s">
        <v>4</v>
      </c>
      <c r="H3" s="7"/>
      <c r="I3" s="7"/>
      <c r="J3" s="8"/>
      <c r="K3" s="1" t="s">
        <v>5</v>
      </c>
      <c r="L3" s="1" t="s">
        <v>5</v>
      </c>
      <c r="N3" t="s">
        <v>7</v>
      </c>
      <c r="AI3" s="6" t="s">
        <v>6</v>
      </c>
      <c r="AJ3" s="8"/>
      <c r="AK3" s="5"/>
      <c r="AL3" t="s">
        <v>74</v>
      </c>
    </row>
    <row r="4" spans="1:45">
      <c r="C4" s="2" t="s">
        <v>8</v>
      </c>
      <c r="D4" s="2" t="s">
        <v>8</v>
      </c>
      <c r="E4" s="2" t="s">
        <v>9</v>
      </c>
      <c r="F4" s="12" t="s">
        <v>10</v>
      </c>
      <c r="G4" s="2" t="s">
        <v>11</v>
      </c>
      <c r="H4" s="2" t="s">
        <v>11</v>
      </c>
      <c r="I4" s="2" t="s">
        <v>12</v>
      </c>
      <c r="J4" s="2" t="s">
        <v>12</v>
      </c>
      <c r="K4" s="2" t="s">
        <v>11</v>
      </c>
      <c r="L4" s="2" t="s">
        <v>12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19</v>
      </c>
      <c r="T4" t="s">
        <v>19</v>
      </c>
      <c r="U4" t="s">
        <v>19</v>
      </c>
      <c r="V4" t="s">
        <v>20</v>
      </c>
      <c r="W4" t="s">
        <v>21</v>
      </c>
      <c r="X4" t="s">
        <v>21</v>
      </c>
      <c r="Y4" t="s">
        <v>21</v>
      </c>
      <c r="AA4" t="s">
        <v>22</v>
      </c>
      <c r="AB4" t="s">
        <v>23</v>
      </c>
      <c r="AC4" t="s">
        <v>24</v>
      </c>
      <c r="AD4" t="s">
        <v>25</v>
      </c>
      <c r="AF4" t="s">
        <v>80</v>
      </c>
      <c r="AG4" t="s">
        <v>79</v>
      </c>
      <c r="AI4" s="2" t="s">
        <v>6</v>
      </c>
      <c r="AJ4" s="2" t="s">
        <v>6</v>
      </c>
      <c r="AL4" s="3" t="s">
        <v>11</v>
      </c>
      <c r="AM4" s="3" t="s">
        <v>12</v>
      </c>
      <c r="AN4" s="2" t="s">
        <v>83</v>
      </c>
      <c r="AO4" s="2" t="s">
        <v>84</v>
      </c>
      <c r="AP4" s="2"/>
      <c r="AQ4" s="2"/>
    </row>
    <row r="5" spans="1:45">
      <c r="C5" s="3" t="s">
        <v>26</v>
      </c>
      <c r="D5" s="3" t="s">
        <v>69</v>
      </c>
      <c r="E5" s="3" t="s">
        <v>27</v>
      </c>
      <c r="F5" s="12" t="s">
        <v>28</v>
      </c>
      <c r="G5" s="3" t="s">
        <v>29</v>
      </c>
      <c r="H5" s="3" t="s">
        <v>30</v>
      </c>
      <c r="I5" s="3" t="s">
        <v>29</v>
      </c>
      <c r="J5" s="3" t="s">
        <v>30</v>
      </c>
      <c r="K5" s="3" t="s">
        <v>31</v>
      </c>
      <c r="L5" s="3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34</v>
      </c>
      <c r="X5" t="s">
        <v>41</v>
      </c>
      <c r="Y5" t="s">
        <v>32</v>
      </c>
      <c r="AA5" t="s">
        <v>42</v>
      </c>
      <c r="AB5" t="s">
        <v>43</v>
      </c>
      <c r="AC5" s="11" t="s">
        <v>44</v>
      </c>
      <c r="AD5" s="11" t="s">
        <v>44</v>
      </c>
      <c r="AF5">
        <f>60^2*24*(365/4)</f>
        <v>7884000</v>
      </c>
      <c r="AG5">
        <f>(60*60)*24*120</f>
        <v>10368000</v>
      </c>
      <c r="AI5" s="3" t="s">
        <v>11</v>
      </c>
      <c r="AJ5" s="3" t="s">
        <v>12</v>
      </c>
      <c r="AL5" t="s">
        <v>81</v>
      </c>
      <c r="AM5" t="s">
        <v>82</v>
      </c>
      <c r="AN5" t="s">
        <v>76</v>
      </c>
      <c r="AO5" t="s">
        <v>78</v>
      </c>
      <c r="AP5" s="3"/>
      <c r="AQ5" s="3"/>
    </row>
    <row r="6" spans="1:45">
      <c r="C6" s="4" t="s">
        <v>45</v>
      </c>
      <c r="D6" s="4" t="s">
        <v>45</v>
      </c>
      <c r="E6" s="4" t="s">
        <v>46</v>
      </c>
      <c r="F6" s="12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N6" t="s">
        <v>46</v>
      </c>
      <c r="O6" t="s">
        <v>50</v>
      </c>
      <c r="P6" t="s">
        <v>51</v>
      </c>
      <c r="Q6" t="s">
        <v>45</v>
      </c>
      <c r="R6" t="s">
        <v>45</v>
      </c>
      <c r="S6" t="s">
        <v>45</v>
      </c>
      <c r="T6" t="s">
        <v>45</v>
      </c>
      <c r="U6" t="s">
        <v>51</v>
      </c>
      <c r="V6" t="s">
        <v>51</v>
      </c>
      <c r="W6" t="s">
        <v>51</v>
      </c>
      <c r="X6" t="s">
        <v>50</v>
      </c>
      <c r="Y6" t="s">
        <v>46</v>
      </c>
      <c r="AA6">
        <f>25+19*AB6</f>
        <v>34.5</v>
      </c>
      <c r="AB6">
        <v>0.5</v>
      </c>
      <c r="AC6">
        <v>1.4659E-2</v>
      </c>
      <c r="AD6">
        <v>9.7999999999999997E-3</v>
      </c>
      <c r="AI6" s="4" t="s">
        <v>47</v>
      </c>
      <c r="AJ6" s="4" t="s">
        <v>47</v>
      </c>
      <c r="AL6" s="4" t="s">
        <v>48</v>
      </c>
      <c r="AM6" s="4" t="s">
        <v>49</v>
      </c>
      <c r="AN6" s="3" t="s">
        <v>77</v>
      </c>
      <c r="AO6" s="3" t="s">
        <v>75</v>
      </c>
      <c r="AP6" s="4"/>
      <c r="AQ6" s="4"/>
    </row>
    <row r="7" spans="1:45">
      <c r="B7" s="1" t="s">
        <v>52</v>
      </c>
      <c r="C7" s="1">
        <v>250</v>
      </c>
      <c r="D7" s="1">
        <f>Baseline!$D$7*0.75</f>
        <v>262.5</v>
      </c>
      <c r="E7" s="1">
        <v>80000</v>
      </c>
      <c r="F7" s="1">
        <f>(Baseline!$D$7*0.25)</f>
        <v>87.5</v>
      </c>
      <c r="G7" s="1">
        <v>50</v>
      </c>
      <c r="H7" s="1"/>
      <c r="I7" s="1">
        <v>40</v>
      </c>
      <c r="J7" s="1"/>
      <c r="K7" s="1">
        <f>(C7+F7-G7-H7)</f>
        <v>287.5</v>
      </c>
      <c r="L7" s="1">
        <f>(D7-I7-J7)</f>
        <v>222.5</v>
      </c>
      <c r="N7">
        <f>E7</f>
        <v>80000</v>
      </c>
      <c r="O7">
        <v>14</v>
      </c>
      <c r="P7">
        <f>O7*43560*N7</f>
        <v>48787200000</v>
      </c>
      <c r="Q7">
        <f>C7+F7</f>
        <v>337.5</v>
      </c>
      <c r="R7">
        <f>H7</f>
        <v>0</v>
      </c>
      <c r="S7">
        <f>G7</f>
        <v>50</v>
      </c>
      <c r="T7">
        <f>((N7*4046.86*$AA$6*($AC$6-$AD$6))/3600)*0.0353/2</f>
        <v>266.08253559343331</v>
      </c>
      <c r="V7">
        <f>(Q7-R7-S7-T7-U7)*$AF$5</f>
        <v>168855289.38137183</v>
      </c>
      <c r="W7">
        <f>P7+V7</f>
        <v>48956055289.381371</v>
      </c>
      <c r="X7">
        <v>14</v>
      </c>
      <c r="Y7">
        <f>(W7/X7)/43560</f>
        <v>80276.88457526789</v>
      </c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>
      <c r="B8" s="1" t="s">
        <v>53</v>
      </c>
      <c r="C8" s="1">
        <v>100</v>
      </c>
      <c r="D8" s="1">
        <f>Baseline!$D$8*0.75</f>
        <v>135</v>
      </c>
      <c r="E8" s="1">
        <f>Y7</f>
        <v>80276.88457526789</v>
      </c>
      <c r="F8" s="1">
        <f>(Baseline!$D$8*0.25)</f>
        <v>45</v>
      </c>
      <c r="G8" s="1">
        <v>100</v>
      </c>
      <c r="H8" s="1">
        <f>(AL8)</f>
        <v>48.855503910284789</v>
      </c>
      <c r="I8" s="1">
        <v>70</v>
      </c>
      <c r="J8" s="1">
        <f>AM8</f>
        <v>32.5</v>
      </c>
      <c r="K8" s="10">
        <f>(C8+F8-G8-H8)</f>
        <v>-3.8555039102847886</v>
      </c>
      <c r="L8" s="10">
        <f>(D8-I8-J8)</f>
        <v>32.5</v>
      </c>
      <c r="N8">
        <f>E8</f>
        <v>80276.88457526789</v>
      </c>
      <c r="O8">
        <v>14</v>
      </c>
      <c r="P8">
        <f>O8*43560*N8</f>
        <v>48956055289.381371</v>
      </c>
      <c r="Q8">
        <f>C8+F8</f>
        <v>145</v>
      </c>
      <c r="R8">
        <f>H8</f>
        <v>48.855503910284789</v>
      </c>
      <c r="S8">
        <f>G8</f>
        <v>100</v>
      </c>
      <c r="T8">
        <f>((N8*4046.86*$AA$6*($AC$6-$AD$6))/3600)*0.0353/2</f>
        <v>267.00346246660825</v>
      </c>
      <c r="V8">
        <f>(Q8-R8-S8-T8-U8)*$AF$5</f>
        <v>-2135452090.9154246</v>
      </c>
      <c r="W8">
        <f>P8+V8</f>
        <v>46820603198.465942</v>
      </c>
      <c r="X8">
        <v>14</v>
      </c>
      <c r="Y8">
        <f>(W8/X8)/43560</f>
        <v>76775.224974527649</v>
      </c>
      <c r="AI8" s="1">
        <v>176</v>
      </c>
      <c r="AJ8" s="1">
        <f>(AM8*$AG$5*0.00251)/6000-35.9</f>
        <v>105.0616</v>
      </c>
      <c r="AK8" s="1"/>
      <c r="AL8" s="1">
        <f>AO8/$AG$5</f>
        <v>48.855503910284789</v>
      </c>
      <c r="AM8" s="1">
        <f>0.5*(D8-I8)</f>
        <v>32.5</v>
      </c>
      <c r="AN8" s="1">
        <f>(AI8+35.9)/0.00251</f>
        <v>84422.310756972118</v>
      </c>
      <c r="AO8" s="1">
        <f>AN8*6000</f>
        <v>506533864.54183269</v>
      </c>
      <c r="AP8" s="1"/>
      <c r="AQ8" s="1"/>
      <c r="AS8" s="1"/>
    </row>
    <row r="9" spans="1:45">
      <c r="AL9" t="s">
        <v>54</v>
      </c>
      <c r="AM9">
        <v>80</v>
      </c>
    </row>
    <row r="10" spans="1:45">
      <c r="C10" t="s">
        <v>55</v>
      </c>
      <c r="E10" t="s">
        <v>56</v>
      </c>
      <c r="P10" t="s">
        <v>59</v>
      </c>
      <c r="AI10" t="s">
        <v>73</v>
      </c>
      <c r="AL10" t="s">
        <v>57</v>
      </c>
      <c r="AP10" t="s">
        <v>58</v>
      </c>
    </row>
    <row r="11" spans="1:45">
      <c r="E11" t="s">
        <v>60</v>
      </c>
      <c r="P11" t="s">
        <v>62</v>
      </c>
      <c r="AI11" t="s">
        <v>70</v>
      </c>
      <c r="AP11" t="s">
        <v>61</v>
      </c>
    </row>
    <row r="12" spans="1:45">
      <c r="P12" t="s">
        <v>63</v>
      </c>
      <c r="AQ12" t="s">
        <v>71</v>
      </c>
    </row>
    <row r="13" spans="1:45">
      <c r="B13" t="s">
        <v>64</v>
      </c>
      <c r="AQ13" t="s">
        <v>72</v>
      </c>
    </row>
    <row r="15" spans="1:45">
      <c r="D15" s="6" t="s">
        <v>2</v>
      </c>
      <c r="E15" s="7"/>
      <c r="F15" s="8"/>
      <c r="G15" t="s">
        <v>3</v>
      </c>
      <c r="H15" s="6" t="s">
        <v>4</v>
      </c>
      <c r="I15" s="7"/>
      <c r="J15" s="7"/>
      <c r="K15" s="8"/>
      <c r="L15" s="1" t="s">
        <v>5</v>
      </c>
      <c r="M15" s="1" t="s">
        <v>5</v>
      </c>
      <c r="Z15" s="6" t="s">
        <v>6</v>
      </c>
      <c r="AA15" s="8"/>
      <c r="AB15" s="5"/>
      <c r="AC15" t="s">
        <v>74</v>
      </c>
    </row>
    <row r="16" spans="1:45">
      <c r="D16" s="2" t="s">
        <v>8</v>
      </c>
      <c r="E16" s="2" t="s">
        <v>8</v>
      </c>
      <c r="F16" s="2" t="s">
        <v>9</v>
      </c>
      <c r="G16" s="12" t="s">
        <v>10</v>
      </c>
      <c r="H16" s="2" t="s">
        <v>11</v>
      </c>
      <c r="I16" s="2" t="s">
        <v>11</v>
      </c>
      <c r="J16" s="2" t="s">
        <v>12</v>
      </c>
      <c r="K16" s="2" t="s">
        <v>12</v>
      </c>
      <c r="L16" s="2" t="s">
        <v>11</v>
      </c>
      <c r="M16" s="2" t="s">
        <v>12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19</v>
      </c>
      <c r="T16" t="s">
        <v>19</v>
      </c>
      <c r="U16" t="s">
        <v>19</v>
      </c>
      <c r="V16" t="s">
        <v>65</v>
      </c>
      <c r="W16" t="s">
        <v>21</v>
      </c>
      <c r="X16" t="s">
        <v>21</v>
      </c>
      <c r="Y16" t="s">
        <v>21</v>
      </c>
      <c r="Z16" s="2" t="s">
        <v>6</v>
      </c>
      <c r="AA16" s="2" t="s">
        <v>6</v>
      </c>
      <c r="AC16" s="3" t="s">
        <v>11</v>
      </c>
      <c r="AD16" s="3" t="s">
        <v>12</v>
      </c>
      <c r="AE16" s="2" t="s">
        <v>13</v>
      </c>
      <c r="AF16" s="2" t="s">
        <v>14</v>
      </c>
      <c r="AG16" s="2"/>
      <c r="AH16" s="2"/>
    </row>
    <row r="17" spans="2:36">
      <c r="D17" s="3" t="s">
        <v>26</v>
      </c>
      <c r="E17" s="3" t="s">
        <v>12</v>
      </c>
      <c r="F17" s="3" t="s">
        <v>66</v>
      </c>
      <c r="G17" s="12" t="s">
        <v>28</v>
      </c>
      <c r="H17" s="3" t="s">
        <v>29</v>
      </c>
      <c r="I17" s="3" t="s">
        <v>30</v>
      </c>
      <c r="J17" s="3" t="s">
        <v>29</v>
      </c>
      <c r="K17" s="3" t="s">
        <v>30</v>
      </c>
      <c r="L17" s="3" t="s">
        <v>31</v>
      </c>
      <c r="M17" s="3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67</v>
      </c>
      <c r="S17" t="s">
        <v>37</v>
      </c>
      <c r="T17" t="s">
        <v>38</v>
      </c>
      <c r="U17" t="s">
        <v>39</v>
      </c>
      <c r="V17" t="s">
        <v>40</v>
      </c>
      <c r="W17" t="s">
        <v>34</v>
      </c>
      <c r="X17" t="s">
        <v>41</v>
      </c>
      <c r="Y17" t="s">
        <v>32</v>
      </c>
      <c r="Z17" s="3" t="s">
        <v>11</v>
      </c>
      <c r="AA17" s="3" t="s">
        <v>12</v>
      </c>
      <c r="AE17" t="s">
        <v>76</v>
      </c>
      <c r="AF17" t="s">
        <v>78</v>
      </c>
      <c r="AG17" s="3"/>
      <c r="AH17" s="3"/>
    </row>
    <row r="18" spans="2:36">
      <c r="B18" s="13" t="s">
        <v>68</v>
      </c>
      <c r="D18" s="4" t="s">
        <v>45</v>
      </c>
      <c r="E18" s="4" t="s">
        <v>45</v>
      </c>
      <c r="F18" s="4" t="s">
        <v>46</v>
      </c>
      <c r="G18" s="12" t="s">
        <v>45</v>
      </c>
      <c r="H18" s="4" t="s">
        <v>45</v>
      </c>
      <c r="I18" s="4" t="s">
        <v>45</v>
      </c>
      <c r="J18" s="4" t="s">
        <v>45</v>
      </c>
      <c r="K18" s="4" t="s">
        <v>45</v>
      </c>
      <c r="L18" s="4" t="s">
        <v>45</v>
      </c>
      <c r="M18" s="4" t="s">
        <v>45</v>
      </c>
      <c r="N18" t="s">
        <v>46</v>
      </c>
      <c r="O18" t="s">
        <v>50</v>
      </c>
      <c r="P18" t="s">
        <v>51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51</v>
      </c>
      <c r="W18" t="s">
        <v>51</v>
      </c>
      <c r="X18" t="s">
        <v>50</v>
      </c>
      <c r="Y18" t="s">
        <v>46</v>
      </c>
      <c r="Z18" s="4" t="s">
        <v>47</v>
      </c>
      <c r="AA18" s="4" t="s">
        <v>47</v>
      </c>
      <c r="AC18" s="4" t="s">
        <v>48</v>
      </c>
      <c r="AD18" s="4" t="s">
        <v>49</v>
      </c>
      <c r="AE18" s="3" t="s">
        <v>77</v>
      </c>
      <c r="AF18" s="3" t="s">
        <v>75</v>
      </c>
      <c r="AG18" s="4"/>
      <c r="AH18" s="4"/>
    </row>
    <row r="19" spans="2:36">
      <c r="B19" s="13" t="s">
        <v>68</v>
      </c>
      <c r="C19" t="s">
        <v>88</v>
      </c>
      <c r="D19" s="4" t="str">
        <f>CONCATENATE(D16," ",D17)</f>
        <v>River flow Farm River</v>
      </c>
      <c r="E19" s="4" t="str">
        <f t="shared" ref="E19:AF19" si="0">CONCATENATE(E16," ",E17)</f>
        <v>River flow Agriburg</v>
      </c>
      <c r="F19" s="4" t="str">
        <f t="shared" si="0"/>
        <v>Farm Lake  Area</v>
      </c>
      <c r="G19" s="4" t="str">
        <f t="shared" si="0"/>
        <v>From Agriburg To Farm Lake</v>
      </c>
      <c r="H19" s="4" t="str">
        <f t="shared" si="0"/>
        <v>Farmville Residential  Use</v>
      </c>
      <c r="I19" s="4" t="str">
        <f t="shared" si="0"/>
        <v>Farmville Agricultural Use</v>
      </c>
      <c r="J19" s="4" t="str">
        <f t="shared" si="0"/>
        <v>Agriburg Residential  Use</v>
      </c>
      <c r="K19" s="4" t="str">
        <f t="shared" si="0"/>
        <v>Agriburg Agricultural Use</v>
      </c>
      <c r="L19" s="4" t="str">
        <f t="shared" si="0"/>
        <v>Farmville Human Use</v>
      </c>
      <c r="M19" s="4" t="str">
        <f t="shared" si="0"/>
        <v>Agriburg Human Use</v>
      </c>
      <c r="N19" s="4" t="str">
        <f t="shared" si="0"/>
        <v>Start  of Season Surface Area</v>
      </c>
      <c r="O19" s="4" t="str">
        <f t="shared" si="0"/>
        <v>Start of Season  Average Depth</v>
      </c>
      <c r="P19" s="4" t="str">
        <f t="shared" si="0"/>
        <v>Start of Season  Volume*</v>
      </c>
      <c r="Q19" s="4" t="str">
        <f t="shared" si="0"/>
        <v>Gains Farmville River (+ Dam as applicable)</v>
      </c>
      <c r="R19" s="4" t="str">
        <f t="shared" si="0"/>
        <v>Losses Farmville Use</v>
      </c>
      <c r="S19" s="4" t="str">
        <f t="shared" si="0"/>
        <v>Losses Farmville Residential</v>
      </c>
      <c r="T19" s="4" t="str">
        <f t="shared" si="0"/>
        <v>Losses Evaporation**</v>
      </c>
      <c r="U19" s="4" t="str">
        <f t="shared" si="0"/>
        <v>Losses Groundwater transport towards ocean</v>
      </c>
      <c r="V19" s="4" t="str">
        <f t="shared" si="0"/>
        <v>Total Loss Over whole season (1/4 year)</v>
      </c>
      <c r="W19" s="4" t="str">
        <f t="shared" si="0"/>
        <v>End of Season  Volume*</v>
      </c>
      <c r="X19" s="4" t="str">
        <f t="shared" si="0"/>
        <v>End of Season Average Depth***</v>
      </c>
      <c r="Y19" s="4" t="str">
        <f t="shared" si="0"/>
        <v>End of Season Surface Area</v>
      </c>
      <c r="Z19" s="4" t="str">
        <f t="shared" si="0"/>
        <v>Corn yield Farmville</v>
      </c>
      <c r="AA19" s="4" t="str">
        <f t="shared" si="0"/>
        <v>Corn yield Agriburg</v>
      </c>
      <c r="AB19" s="4" t="str">
        <f t="shared" si="0"/>
        <v xml:space="preserve"> </v>
      </c>
      <c r="AC19" s="4" t="str">
        <f t="shared" si="0"/>
        <v xml:space="preserve">Farmville </v>
      </c>
      <c r="AD19" s="4" t="str">
        <f t="shared" si="0"/>
        <v xml:space="preserve">Agriburg </v>
      </c>
      <c r="AE19" s="4" t="str">
        <f t="shared" si="0"/>
        <v>Water demand per acre to have stated corn yield</v>
      </c>
      <c r="AF19" s="4" t="str">
        <f t="shared" si="0"/>
        <v>Water needed  for 6000 acres</v>
      </c>
      <c r="AG19" s="4"/>
      <c r="AH19" s="4"/>
    </row>
    <row r="20" spans="2:36">
      <c r="B20" t="s">
        <v>68</v>
      </c>
      <c r="C20" t="s">
        <v>88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98</v>
      </c>
      <c r="M20" t="s">
        <v>99</v>
      </c>
      <c r="N20" t="s">
        <v>100</v>
      </c>
      <c r="O20" t="s">
        <v>101</v>
      </c>
      <c r="P20" t="s">
        <v>102</v>
      </c>
      <c r="Q20" t="s">
        <v>103</v>
      </c>
      <c r="R20" t="s">
        <v>104</v>
      </c>
      <c r="S20" t="s">
        <v>105</v>
      </c>
      <c r="T20" t="s">
        <v>106</v>
      </c>
      <c r="U20" t="s">
        <v>107</v>
      </c>
      <c r="V20" t="s">
        <v>108</v>
      </c>
      <c r="W20" t="s">
        <v>109</v>
      </c>
      <c r="X20" t="s">
        <v>110</v>
      </c>
      <c r="Y20" t="s">
        <v>111</v>
      </c>
      <c r="Z20" t="s">
        <v>112</v>
      </c>
      <c r="AA20" t="s">
        <v>113</v>
      </c>
      <c r="AC20" t="s">
        <v>11</v>
      </c>
      <c r="AD20" t="s">
        <v>12</v>
      </c>
      <c r="AE20" t="s">
        <v>114</v>
      </c>
      <c r="AF20" t="s">
        <v>115</v>
      </c>
    </row>
    <row r="21" spans="2:36">
      <c r="B21" s="13">
        <v>1</v>
      </c>
      <c r="C21" s="1" t="s">
        <v>52</v>
      </c>
      <c r="D21" s="1">
        <v>250</v>
      </c>
      <c r="E21" s="1">
        <f>$D$7</f>
        <v>262.5</v>
      </c>
      <c r="F21" s="1">
        <v>80000</v>
      </c>
      <c r="G21" s="1">
        <f>$F$7</f>
        <v>87.5</v>
      </c>
      <c r="H21" s="1">
        <f>($G$7)</f>
        <v>50</v>
      </c>
      <c r="I21" s="1"/>
      <c r="J21" s="1">
        <v>40</v>
      </c>
      <c r="K21" s="1"/>
      <c r="L21" s="1">
        <f t="shared" ref="L21:L80" si="1">(D21+G21-H21-I21)</f>
        <v>287.5</v>
      </c>
      <c r="M21" s="1">
        <f t="shared" ref="M21:M80" si="2">(E21-J21-K21)</f>
        <v>222.5</v>
      </c>
      <c r="N21">
        <f t="shared" ref="N21:N80" si="3">F21</f>
        <v>80000</v>
      </c>
      <c r="O21">
        <v>14</v>
      </c>
      <c r="P21">
        <f t="shared" ref="P21:P80" si="4">O21*43560*N21</f>
        <v>48787200000</v>
      </c>
      <c r="Q21">
        <f t="shared" ref="Q21:Q80" si="5">D21+G21</f>
        <v>337.5</v>
      </c>
      <c r="R21">
        <f t="shared" ref="R21:R80" si="6">I21</f>
        <v>0</v>
      </c>
      <c r="S21">
        <f t="shared" ref="S21:S80" si="7">H21</f>
        <v>50</v>
      </c>
      <c r="T21">
        <f>((N21*4046.86*$AA$6*($AC$6-$AD$6))/3600)*0.0353/2</f>
        <v>266.08253559343331</v>
      </c>
      <c r="V21">
        <f t="shared" ref="V21:V80" si="8">(Q21-R21-S21-T21-U21)*$AF$5</f>
        <v>168855289.38137183</v>
      </c>
      <c r="W21">
        <f>P21+V21</f>
        <v>48956055289.381371</v>
      </c>
      <c r="X21">
        <v>14</v>
      </c>
      <c r="Y21">
        <f t="shared" ref="Y21:Y80" si="9">(W21/X21)/43560</f>
        <v>80276.88457526789</v>
      </c>
      <c r="Z21" s="1"/>
      <c r="AA21" s="1"/>
      <c r="AB21" s="1"/>
      <c r="AC21" s="1"/>
      <c r="AD21" s="1"/>
      <c r="AE21" s="1"/>
      <c r="AF21" s="1"/>
      <c r="AG21" s="1"/>
      <c r="AH21" s="1"/>
      <c r="AJ21" s="1"/>
    </row>
    <row r="22" spans="2:36">
      <c r="B22" s="13">
        <v>1</v>
      </c>
      <c r="C22" s="1" t="s">
        <v>53</v>
      </c>
      <c r="D22" s="1">
        <v>100</v>
      </c>
      <c r="E22" s="1">
        <f>$D$8</f>
        <v>135</v>
      </c>
      <c r="F22" s="1">
        <f t="shared" ref="F22" si="10">Y21</f>
        <v>80276.88457526789</v>
      </c>
      <c r="G22" s="1">
        <f>$F$8</f>
        <v>45</v>
      </c>
      <c r="H22" s="1">
        <f>$G$8</f>
        <v>100</v>
      </c>
      <c r="I22" s="1">
        <f>AC22</f>
        <v>47.218417524480493</v>
      </c>
      <c r="J22" s="1">
        <v>70</v>
      </c>
      <c r="K22" s="1">
        <f>AD22</f>
        <v>32.5</v>
      </c>
      <c r="L22" s="10">
        <f t="shared" si="1"/>
        <v>-2.2184175244804933</v>
      </c>
      <c r="M22" s="10">
        <f t="shared" si="2"/>
        <v>32.5</v>
      </c>
      <c r="N22">
        <f t="shared" si="3"/>
        <v>80276.88457526789</v>
      </c>
      <c r="O22">
        <v>14</v>
      </c>
      <c r="P22">
        <f t="shared" si="4"/>
        <v>48956055289.381371</v>
      </c>
      <c r="Q22">
        <f t="shared" si="5"/>
        <v>145</v>
      </c>
      <c r="R22">
        <f t="shared" si="6"/>
        <v>47.218417524480493</v>
      </c>
      <c r="S22">
        <f t="shared" si="7"/>
        <v>100</v>
      </c>
      <c r="T22">
        <f t="shared" ref="T22:T80" si="11">((N22*4046.86*$AA$6*($AC$6-$AD$6))/3600)*0.0353/2</f>
        <v>267.00346246660825</v>
      </c>
      <c r="V22">
        <f t="shared" si="8"/>
        <v>-2122545301.8497434</v>
      </c>
      <c r="W22">
        <f t="shared" ref="W22" si="12">P22+V22</f>
        <v>46833509987.531624</v>
      </c>
      <c r="X22">
        <v>14</v>
      </c>
      <c r="Y22">
        <f t="shared" si="9"/>
        <v>76796.389196398435</v>
      </c>
      <c r="Z22" s="1">
        <f>(AC22*$AG$5*0.00251)/6000-35.9</f>
        <v>168.89949796057877</v>
      </c>
      <c r="AA22" s="1">
        <f>IF((AD22*$AG$5*0.00251)/6000-35.9&gt;0,(AD22*$AG$5*0.00251)/6000-35.9,0)</f>
        <v>105.0616</v>
      </c>
      <c r="AB22" s="1"/>
      <c r="AC22" s="1">
        <f>(P22/$AG$5)*0.01</f>
        <v>47.218417524480493</v>
      </c>
      <c r="AD22" s="1">
        <f>0.5*(E22-J22)</f>
        <v>32.5</v>
      </c>
      <c r="AE22" s="1">
        <f>(Z22+35.9)/0.00251</f>
        <v>81593.425482302293</v>
      </c>
      <c r="AF22" s="1">
        <f>AE22*6000</f>
        <v>489560552.89381373</v>
      </c>
      <c r="AG22" s="1"/>
      <c r="AH22" s="1"/>
    </row>
    <row r="23" spans="2:36">
      <c r="B23" s="13">
        <v>2</v>
      </c>
      <c r="C23" s="1" t="s">
        <v>52</v>
      </c>
      <c r="D23" s="1">
        <v>250</v>
      </c>
      <c r="E23" s="1">
        <f>$D$7</f>
        <v>262.5</v>
      </c>
      <c r="F23" s="1">
        <f>Y22</f>
        <v>76796.389196398435</v>
      </c>
      <c r="G23" s="1">
        <f t="shared" ref="G23" si="13">$F$7</f>
        <v>87.5</v>
      </c>
      <c r="H23" s="1">
        <f>($G$7)</f>
        <v>50</v>
      </c>
      <c r="I23" s="1"/>
      <c r="J23" s="1">
        <v>40</v>
      </c>
      <c r="K23" s="1"/>
      <c r="L23" s="1">
        <f t="shared" si="1"/>
        <v>287.5</v>
      </c>
      <c r="M23" s="1">
        <f t="shared" si="2"/>
        <v>222.5</v>
      </c>
      <c r="N23">
        <f t="shared" si="3"/>
        <v>76796.389196398435</v>
      </c>
      <c r="O23">
        <v>14</v>
      </c>
      <c r="P23">
        <f t="shared" si="4"/>
        <v>46833509987.531624</v>
      </c>
      <c r="Q23">
        <f t="shared" si="5"/>
        <v>337.5</v>
      </c>
      <c r="R23">
        <f t="shared" si="6"/>
        <v>0</v>
      </c>
      <c r="S23">
        <f t="shared" si="7"/>
        <v>50</v>
      </c>
      <c r="T23">
        <f t="shared" si="11"/>
        <v>255.42722452247307</v>
      </c>
      <c r="V23">
        <f t="shared" si="8"/>
        <v>252861761.86482233</v>
      </c>
      <c r="W23">
        <f>P23+V23</f>
        <v>47086371749.396446</v>
      </c>
      <c r="X23">
        <v>14</v>
      </c>
      <c r="Y23">
        <f t="shared" si="9"/>
        <v>77211.025431910748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2:36">
      <c r="B24" s="13">
        <v>2</v>
      </c>
      <c r="C24" s="1" t="s">
        <v>53</v>
      </c>
      <c r="D24" s="1">
        <v>100</v>
      </c>
      <c r="E24" s="1">
        <f>$D$8</f>
        <v>135</v>
      </c>
      <c r="F24" s="1">
        <f t="shared" ref="F24" si="14">Y23</f>
        <v>77211.025431910748</v>
      </c>
      <c r="G24" s="1">
        <f t="shared" ref="G24" si="15">$F$8</f>
        <v>45</v>
      </c>
      <c r="H24" s="1">
        <f>$G$8</f>
        <v>100</v>
      </c>
      <c r="I24" s="1">
        <f t="shared" ref="I24" si="16">AC24</f>
        <v>45.415096208908615</v>
      </c>
      <c r="J24" s="1">
        <v>70</v>
      </c>
      <c r="K24" s="1">
        <f>AD24</f>
        <v>32.5</v>
      </c>
      <c r="L24" s="10">
        <f t="shared" si="1"/>
        <v>-0.41509620890861498</v>
      </c>
      <c r="M24" s="10">
        <f t="shared" si="2"/>
        <v>32.5</v>
      </c>
      <c r="N24">
        <f t="shared" si="3"/>
        <v>77211.025431910748</v>
      </c>
      <c r="O24">
        <v>14</v>
      </c>
      <c r="P24">
        <f t="shared" si="4"/>
        <v>47086371749.396454</v>
      </c>
      <c r="Q24">
        <f t="shared" si="5"/>
        <v>145</v>
      </c>
      <c r="R24">
        <f t="shared" si="6"/>
        <v>45.415096208908615</v>
      </c>
      <c r="S24">
        <f t="shared" si="7"/>
        <v>100</v>
      </c>
      <c r="T24">
        <f t="shared" si="11"/>
        <v>256.80631778364847</v>
      </c>
      <c r="V24">
        <f t="shared" si="8"/>
        <v>-2027933627.91732</v>
      </c>
      <c r="W24">
        <f t="shared" ref="W24" si="17">P24+V24</f>
        <v>45058438121.479134</v>
      </c>
      <c r="X24">
        <v>14</v>
      </c>
      <c r="Y24">
        <f t="shared" si="9"/>
        <v>73885.671850779108</v>
      </c>
      <c r="Z24" s="1">
        <f t="shared" ref="Z24" si="18">(AC24*$AG$5*0.00251)/6000-35.9</f>
        <v>161.07798848497515</v>
      </c>
      <c r="AA24" s="1">
        <f t="shared" ref="AA24" si="19">IF((AD24*$AG$5*0.00251)/6000-35.9&gt;0,(AD24*$AG$5*0.00251)/6000-35.9,0)</f>
        <v>105.0616</v>
      </c>
      <c r="AB24" s="1"/>
      <c r="AC24" s="1">
        <f t="shared" ref="AC24" si="20">(P24/$AG$5)*0.01</f>
        <v>45.415096208908615</v>
      </c>
      <c r="AD24" s="1">
        <f t="shared" ref="AD24" si="21">0.5*(E24-J24)</f>
        <v>32.5</v>
      </c>
      <c r="AE24" s="1">
        <f t="shared" ref="AE24" si="22">(Z24+35.9)/0.00251</f>
        <v>78477.286248994089</v>
      </c>
      <c r="AF24" s="1">
        <f t="shared" ref="AF24" si="23">AE24*6000</f>
        <v>470863717.49396455</v>
      </c>
      <c r="AG24" s="1"/>
      <c r="AH24" s="1"/>
    </row>
    <row r="25" spans="2:36">
      <c r="B25" s="13">
        <v>3</v>
      </c>
      <c r="C25" s="1" t="s">
        <v>52</v>
      </c>
      <c r="D25" s="1">
        <v>250</v>
      </c>
      <c r="E25" s="1">
        <f t="shared" ref="E25" si="24">$D$7</f>
        <v>262.5</v>
      </c>
      <c r="F25" s="1">
        <f>Y24</f>
        <v>73885.671850779108</v>
      </c>
      <c r="G25" s="1">
        <f t="shared" ref="G25" si="25">$F$7</f>
        <v>87.5</v>
      </c>
      <c r="H25" s="1">
        <f>($G$7)</f>
        <v>50</v>
      </c>
      <c r="I25" s="1"/>
      <c r="J25" s="1">
        <v>40</v>
      </c>
      <c r="K25" s="1"/>
      <c r="L25" s="1">
        <f t="shared" si="1"/>
        <v>287.5</v>
      </c>
      <c r="M25" s="1">
        <f t="shared" si="2"/>
        <v>222.5</v>
      </c>
      <c r="N25">
        <f t="shared" si="3"/>
        <v>73885.671850779108</v>
      </c>
      <c r="O25">
        <v>14</v>
      </c>
      <c r="P25">
        <f t="shared" si="4"/>
        <v>45058438121.479134</v>
      </c>
      <c r="Q25">
        <f t="shared" si="5"/>
        <v>337.5</v>
      </c>
      <c r="R25">
        <f t="shared" si="6"/>
        <v>0</v>
      </c>
      <c r="S25">
        <f t="shared" si="7"/>
        <v>50</v>
      </c>
      <c r="T25">
        <f t="shared" si="11"/>
        <v>245.74608637599584</v>
      </c>
      <c r="V25">
        <f t="shared" si="8"/>
        <v>329187855.01164877</v>
      </c>
      <c r="W25">
        <f>P25+V25</f>
        <v>45387625976.490784</v>
      </c>
      <c r="X25">
        <v>14</v>
      </c>
      <c r="Y25">
        <f t="shared" si="9"/>
        <v>74425.465657370441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2:36">
      <c r="B26" s="13">
        <v>3</v>
      </c>
      <c r="C26" s="1" t="s">
        <v>53</v>
      </c>
      <c r="D26" s="1">
        <v>100</v>
      </c>
      <c r="E26" s="1">
        <f t="shared" ref="E26" si="26">$D$8</f>
        <v>135</v>
      </c>
      <c r="F26" s="1">
        <f t="shared" ref="F26" si="27">Y25</f>
        <v>74425.465657370441</v>
      </c>
      <c r="G26" s="1">
        <f t="shared" ref="G26" si="28">$F$8</f>
        <v>45</v>
      </c>
      <c r="H26" s="1">
        <f>$G$8</f>
        <v>100</v>
      </c>
      <c r="I26" s="1">
        <f t="shared" ref="I26" si="29">AC26</f>
        <v>43.776645424856092</v>
      </c>
      <c r="J26" s="1">
        <v>70</v>
      </c>
      <c r="K26" s="1">
        <f>AD26</f>
        <v>32.5</v>
      </c>
      <c r="L26" s="10">
        <f t="shared" si="1"/>
        <v>1.2233545751439081</v>
      </c>
      <c r="M26" s="10">
        <f t="shared" si="2"/>
        <v>32.5</v>
      </c>
      <c r="N26">
        <f t="shared" si="3"/>
        <v>74425.465657370441</v>
      </c>
      <c r="O26">
        <v>14</v>
      </c>
      <c r="P26">
        <f t="shared" si="4"/>
        <v>45387625976.490791</v>
      </c>
      <c r="Q26">
        <f t="shared" si="5"/>
        <v>145</v>
      </c>
      <c r="R26">
        <f t="shared" si="6"/>
        <v>43.776645424856092</v>
      </c>
      <c r="S26">
        <f t="shared" si="7"/>
        <v>100</v>
      </c>
      <c r="T26">
        <f t="shared" si="11"/>
        <v>247.54145768543904</v>
      </c>
      <c r="V26">
        <f t="shared" si="8"/>
        <v>-1941971924.921567</v>
      </c>
      <c r="W26">
        <f t="shared" ref="W26" si="30">P26+V26</f>
        <v>43445654051.569221</v>
      </c>
      <c r="X26">
        <v>14</v>
      </c>
      <c r="Y26">
        <f t="shared" si="9"/>
        <v>71241.069873358952</v>
      </c>
      <c r="Z26" s="1">
        <f t="shared" ref="Z26" si="31">(AC26*$AG$5*0.00251)/6000-35.9</f>
        <v>153.97156866831983</v>
      </c>
      <c r="AA26" s="1">
        <f t="shared" ref="AA26" si="32">IF((AD26*$AG$5*0.00251)/6000-35.9&gt;0,(AD26*$AG$5*0.00251)/6000-35.9,0)</f>
        <v>105.0616</v>
      </c>
      <c r="AB26" s="1"/>
      <c r="AC26" s="1">
        <f t="shared" ref="AC26" si="33">(P26/$AG$5)*0.01</f>
        <v>43.776645424856092</v>
      </c>
      <c r="AD26" s="1">
        <f t="shared" ref="AD26" si="34">0.5*(E26-J26)</f>
        <v>32.5</v>
      </c>
      <c r="AE26" s="1">
        <f t="shared" ref="AE26" si="35">(Z26+35.9)/0.00251</f>
        <v>75646.043294151328</v>
      </c>
      <c r="AF26" s="1">
        <f t="shared" ref="AF26" si="36">AE26*6000</f>
        <v>453876259.76490796</v>
      </c>
      <c r="AG26" s="1"/>
      <c r="AH26" s="1"/>
    </row>
    <row r="27" spans="2:36">
      <c r="B27" s="13">
        <v>4</v>
      </c>
      <c r="C27" s="1" t="s">
        <v>52</v>
      </c>
      <c r="D27" s="1">
        <v>250</v>
      </c>
      <c r="E27" s="1">
        <f t="shared" ref="E27" si="37">$D$7</f>
        <v>262.5</v>
      </c>
      <c r="F27" s="1">
        <f>Y26</f>
        <v>71241.069873358952</v>
      </c>
      <c r="G27" s="1">
        <f t="shared" ref="G27" si="38">$F$7</f>
        <v>87.5</v>
      </c>
      <c r="H27" s="1">
        <f>($G$7)</f>
        <v>50</v>
      </c>
      <c r="I27" s="1"/>
      <c r="J27" s="1">
        <v>40</v>
      </c>
      <c r="K27" s="1"/>
      <c r="L27" s="1">
        <f t="shared" si="1"/>
        <v>287.5</v>
      </c>
      <c r="M27" s="1">
        <f t="shared" si="2"/>
        <v>222.5</v>
      </c>
      <c r="N27">
        <f t="shared" si="3"/>
        <v>71241.069873358952</v>
      </c>
      <c r="O27">
        <v>14</v>
      </c>
      <c r="P27">
        <f t="shared" si="4"/>
        <v>43445654051.569221</v>
      </c>
      <c r="Q27">
        <f t="shared" si="5"/>
        <v>337.5</v>
      </c>
      <c r="R27">
        <f t="shared" si="6"/>
        <v>0</v>
      </c>
      <c r="S27">
        <f t="shared" si="7"/>
        <v>50</v>
      </c>
      <c r="T27">
        <f t="shared" si="11"/>
        <v>236.95005637865381</v>
      </c>
      <c r="V27">
        <f t="shared" si="8"/>
        <v>398535755.51069337</v>
      </c>
      <c r="W27">
        <f>P27+V27</f>
        <v>43844189807.079918</v>
      </c>
      <c r="X27">
        <v>14</v>
      </c>
      <c r="Y27">
        <f t="shared" si="9"/>
        <v>71894.578589597135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2:36">
      <c r="B28" s="13">
        <v>4</v>
      </c>
      <c r="C28" s="1" t="s">
        <v>53</v>
      </c>
      <c r="D28" s="1">
        <v>100</v>
      </c>
      <c r="E28" s="1">
        <f t="shared" ref="E28" si="39">$D$8</f>
        <v>135</v>
      </c>
      <c r="F28" s="1">
        <f t="shared" ref="F28" si="40">Y27</f>
        <v>71894.578589597135</v>
      </c>
      <c r="G28" s="1">
        <f t="shared" ref="G28" si="41">$F$8</f>
        <v>45</v>
      </c>
      <c r="H28" s="1">
        <f>$G$8</f>
        <v>100</v>
      </c>
      <c r="I28" s="1">
        <f t="shared" ref="I28" si="42">AC28</f>
        <v>42.287991712075538</v>
      </c>
      <c r="J28" s="1">
        <v>70</v>
      </c>
      <c r="K28" s="1">
        <f>AD28</f>
        <v>32.5</v>
      </c>
      <c r="L28" s="10">
        <f t="shared" si="1"/>
        <v>2.712008287924462</v>
      </c>
      <c r="M28" s="10">
        <f t="shared" si="2"/>
        <v>32.5</v>
      </c>
      <c r="N28">
        <f t="shared" si="3"/>
        <v>71894.578589597135</v>
      </c>
      <c r="O28">
        <v>14</v>
      </c>
      <c r="P28">
        <f t="shared" si="4"/>
        <v>43844189807.079918</v>
      </c>
      <c r="Q28">
        <f t="shared" si="5"/>
        <v>145</v>
      </c>
      <c r="R28">
        <f t="shared" si="6"/>
        <v>42.287991712075538</v>
      </c>
      <c r="S28">
        <f t="shared" si="7"/>
        <v>100</v>
      </c>
      <c r="T28">
        <f t="shared" si="11"/>
        <v>239.12364708176713</v>
      </c>
      <c r="V28">
        <f t="shared" si="8"/>
        <v>-1863869360.2506554</v>
      </c>
      <c r="W28">
        <f t="shared" ref="W28" si="43">P28+V28</f>
        <v>41980320446.829262</v>
      </c>
      <c r="X28">
        <v>14</v>
      </c>
      <c r="Y28">
        <f t="shared" si="9"/>
        <v>68838.25338913365</v>
      </c>
      <c r="Z28" s="1">
        <f t="shared" ref="Z28" si="44">(AC28*$AG$5*0.00251)/6000-35.9</f>
        <v>147.51486069295098</v>
      </c>
      <c r="AA28" s="1">
        <f t="shared" ref="AA28" si="45">IF((AD28*$AG$5*0.00251)/6000-35.9&gt;0,(AD28*$AG$5*0.00251)/6000-35.9,0)</f>
        <v>105.0616</v>
      </c>
      <c r="AB28" s="1"/>
      <c r="AC28" s="1">
        <f t="shared" ref="AC28" si="46">(P28/$AG$5)*0.01</f>
        <v>42.287991712075538</v>
      </c>
      <c r="AD28" s="1">
        <f t="shared" ref="AD28" si="47">0.5*(E28-J28)</f>
        <v>32.5</v>
      </c>
      <c r="AE28" s="1">
        <f t="shared" ref="AE28" si="48">(Z28+35.9)/0.00251</f>
        <v>73073.649678466521</v>
      </c>
      <c r="AF28" s="1">
        <f t="shared" ref="AF28" si="49">AE28*6000</f>
        <v>438441898.07079911</v>
      </c>
      <c r="AG28" s="1"/>
      <c r="AH28" s="1"/>
    </row>
    <row r="29" spans="2:36">
      <c r="B29" s="13">
        <v>5</v>
      </c>
      <c r="C29" s="1" t="s">
        <v>52</v>
      </c>
      <c r="D29" s="1">
        <v>250</v>
      </c>
      <c r="E29" s="1">
        <f t="shared" ref="E29" si="50">$D$7</f>
        <v>262.5</v>
      </c>
      <c r="F29" s="1">
        <f>Y28</f>
        <v>68838.25338913365</v>
      </c>
      <c r="G29" s="1">
        <f t="shared" ref="G29" si="51">$F$7</f>
        <v>87.5</v>
      </c>
      <c r="H29" s="1">
        <f>($G$7)</f>
        <v>50</v>
      </c>
      <c r="I29" s="1"/>
      <c r="J29" s="1">
        <v>40</v>
      </c>
      <c r="K29" s="1"/>
      <c r="L29" s="1">
        <f t="shared" si="1"/>
        <v>287.5</v>
      </c>
      <c r="M29" s="1">
        <f t="shared" si="2"/>
        <v>222.5</v>
      </c>
      <c r="N29">
        <f t="shared" si="3"/>
        <v>68838.25338913365</v>
      </c>
      <c r="O29">
        <v>14</v>
      </c>
      <c r="P29">
        <f t="shared" si="4"/>
        <v>41980320446.829262</v>
      </c>
      <c r="Q29">
        <f t="shared" si="5"/>
        <v>337.5</v>
      </c>
      <c r="R29">
        <f t="shared" si="6"/>
        <v>0</v>
      </c>
      <c r="S29">
        <f t="shared" si="7"/>
        <v>50</v>
      </c>
      <c r="T29">
        <f t="shared" si="11"/>
        <v>228.95821259504922</v>
      </c>
      <c r="V29">
        <f t="shared" si="8"/>
        <v>461543451.90063196</v>
      </c>
      <c r="W29">
        <f>P29+V29</f>
        <v>42441863898.729897</v>
      </c>
      <c r="X29">
        <v>14</v>
      </c>
      <c r="Y29">
        <f t="shared" si="9"/>
        <v>69595.080510838743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2:36">
      <c r="B30" s="13">
        <v>5</v>
      </c>
      <c r="C30" s="1" t="s">
        <v>53</v>
      </c>
      <c r="D30" s="1">
        <v>100</v>
      </c>
      <c r="E30" s="1">
        <f t="shared" ref="E30" si="52">$D$8</f>
        <v>135</v>
      </c>
      <c r="F30" s="1">
        <f t="shared" ref="F30" si="53">Y29</f>
        <v>69595.080510838743</v>
      </c>
      <c r="G30" s="1">
        <f t="shared" ref="G30" si="54">$F$8</f>
        <v>45</v>
      </c>
      <c r="H30" s="1">
        <f>$G$8</f>
        <v>100</v>
      </c>
      <c r="I30" s="1">
        <f t="shared" ref="I30" si="55">AC30</f>
        <v>40.935439717139175</v>
      </c>
      <c r="J30" s="1">
        <v>70</v>
      </c>
      <c r="K30" s="1">
        <f>AD30</f>
        <v>32.5</v>
      </c>
      <c r="L30" s="10">
        <f t="shared" si="1"/>
        <v>4.0645602828608247</v>
      </c>
      <c r="M30" s="10">
        <f t="shared" si="2"/>
        <v>32.5</v>
      </c>
      <c r="N30">
        <f t="shared" si="3"/>
        <v>69595.080510838743</v>
      </c>
      <c r="O30">
        <v>14</v>
      </c>
      <c r="P30">
        <f t="shared" si="4"/>
        <v>42441863898.729897</v>
      </c>
      <c r="Q30">
        <f t="shared" si="5"/>
        <v>145</v>
      </c>
      <c r="R30">
        <f t="shared" si="6"/>
        <v>40.935439717139175</v>
      </c>
      <c r="S30">
        <f t="shared" si="7"/>
        <v>100</v>
      </c>
      <c r="T30">
        <f t="shared" si="11"/>
        <v>231.47544358941389</v>
      </c>
      <c r="V30">
        <f t="shared" si="8"/>
        <v>-1792907403.9888642</v>
      </c>
      <c r="W30">
        <f t="shared" ref="W30" si="56">P30+V30</f>
        <v>40648956494.741035</v>
      </c>
      <c r="X30">
        <v>14</v>
      </c>
      <c r="Y30">
        <f t="shared" si="9"/>
        <v>66655.116907288859</v>
      </c>
      <c r="Z30" s="1">
        <f t="shared" ref="Z30" si="57">(AC30*$AG$5*0.00251)/6000-35.9</f>
        <v>141.64846397635341</v>
      </c>
      <c r="AA30" s="1">
        <f t="shared" ref="AA30" si="58">IF((AD30*$AG$5*0.00251)/6000-35.9&gt;0,(AD30*$AG$5*0.00251)/6000-35.9,0)</f>
        <v>105.0616</v>
      </c>
      <c r="AB30" s="1"/>
      <c r="AC30" s="1">
        <f t="shared" ref="AC30" si="59">(P30/$AG$5)*0.01</f>
        <v>40.935439717139175</v>
      </c>
      <c r="AD30" s="1">
        <f t="shared" ref="AD30" si="60">0.5*(E30-J30)</f>
        <v>32.5</v>
      </c>
      <c r="AE30" s="1">
        <f t="shared" ref="AE30" si="61">(Z30+35.9)/0.00251</f>
        <v>70736.439831216499</v>
      </c>
      <c r="AF30" s="1">
        <f t="shared" ref="AF30" si="62">AE30*6000</f>
        <v>424418638.98729903</v>
      </c>
      <c r="AG30" s="1"/>
      <c r="AH30" s="1"/>
    </row>
    <row r="31" spans="2:36">
      <c r="B31" s="13">
        <v>6</v>
      </c>
      <c r="C31" s="1" t="s">
        <v>52</v>
      </c>
      <c r="D31" s="1">
        <v>250</v>
      </c>
      <c r="E31" s="1">
        <f t="shared" ref="E31" si="63">$D$7</f>
        <v>262.5</v>
      </c>
      <c r="F31" s="1">
        <f>Y30</f>
        <v>66655.116907288859</v>
      </c>
      <c r="G31" s="1">
        <f t="shared" ref="G31" si="64">$F$7</f>
        <v>87.5</v>
      </c>
      <c r="H31" s="1">
        <f>($G$7)</f>
        <v>50</v>
      </c>
      <c r="I31" s="1"/>
      <c r="J31" s="1">
        <v>40</v>
      </c>
      <c r="K31" s="1"/>
      <c r="L31" s="1">
        <f t="shared" si="1"/>
        <v>287.5</v>
      </c>
      <c r="M31" s="1">
        <f t="shared" si="2"/>
        <v>222.5</v>
      </c>
      <c r="N31">
        <f t="shared" si="3"/>
        <v>66655.116907288859</v>
      </c>
      <c r="O31">
        <v>14</v>
      </c>
      <c r="P31">
        <f t="shared" si="4"/>
        <v>40648956494.741035</v>
      </c>
      <c r="Q31">
        <f t="shared" si="5"/>
        <v>337.5</v>
      </c>
      <c r="R31">
        <f t="shared" si="6"/>
        <v>0</v>
      </c>
      <c r="S31">
        <f t="shared" si="7"/>
        <v>50</v>
      </c>
      <c r="T31">
        <f t="shared" si="11"/>
        <v>221.69703146210188</v>
      </c>
      <c r="V31">
        <f t="shared" si="8"/>
        <v>518790603.95278883</v>
      </c>
      <c r="W31">
        <f>P31+V31</f>
        <v>41167747098.693825</v>
      </c>
      <c r="X31">
        <v>14</v>
      </c>
      <c r="Y31">
        <f t="shared" si="9"/>
        <v>67505.816441515519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2:36">
      <c r="B32" s="13">
        <v>6</v>
      </c>
      <c r="C32" s="1" t="s">
        <v>53</v>
      </c>
      <c r="D32" s="1">
        <v>100</v>
      </c>
      <c r="E32" s="1">
        <f t="shared" ref="E32" si="65">$D$8</f>
        <v>135</v>
      </c>
      <c r="F32" s="1">
        <f t="shared" ref="F32" si="66">Y31</f>
        <v>67505.816441515519</v>
      </c>
      <c r="G32" s="1">
        <f t="shared" ref="G32" si="67">$F$8</f>
        <v>45</v>
      </c>
      <c r="H32" s="1">
        <f>$G$8</f>
        <v>100</v>
      </c>
      <c r="I32" s="1">
        <f t="shared" ref="I32" si="68">AC32</f>
        <v>39.706546198585869</v>
      </c>
      <c r="J32" s="1">
        <v>70</v>
      </c>
      <c r="K32" s="1">
        <f>AD32</f>
        <v>32.5</v>
      </c>
      <c r="L32" s="10">
        <f t="shared" si="1"/>
        <v>5.293453801414131</v>
      </c>
      <c r="M32" s="10">
        <f t="shared" si="2"/>
        <v>32.5</v>
      </c>
      <c r="N32">
        <f t="shared" si="3"/>
        <v>67505.816441515519</v>
      </c>
      <c r="O32">
        <v>14</v>
      </c>
      <c r="P32">
        <f t="shared" si="4"/>
        <v>41167747098.693825</v>
      </c>
      <c r="Q32">
        <f t="shared" si="5"/>
        <v>145</v>
      </c>
      <c r="R32">
        <f t="shared" si="6"/>
        <v>39.706546198585869</v>
      </c>
      <c r="S32">
        <f t="shared" si="7"/>
        <v>100</v>
      </c>
      <c r="T32">
        <f t="shared" si="11"/>
        <v>224.52648507579164</v>
      </c>
      <c r="V32">
        <f t="shared" si="8"/>
        <v>-1728433218.5671923</v>
      </c>
      <c r="W32">
        <f t="shared" ref="W32" si="69">P32+V32</f>
        <v>39439313880.126633</v>
      </c>
      <c r="X32">
        <v>14</v>
      </c>
      <c r="Y32">
        <f t="shared" si="9"/>
        <v>64671.575954556334</v>
      </c>
      <c r="Z32" s="1">
        <f t="shared" ref="Z32" si="70">(AC32*$AG$5*0.00251)/6000-35.9</f>
        <v>136.31840869620251</v>
      </c>
      <c r="AA32" s="1">
        <f t="shared" ref="AA32" si="71">IF((AD32*$AG$5*0.00251)/6000-35.9&gt;0,(AD32*$AG$5*0.00251)/6000-35.9,0)</f>
        <v>105.0616</v>
      </c>
      <c r="AB32" s="1"/>
      <c r="AC32" s="1">
        <f t="shared" ref="AC32" si="72">(P32/$AG$5)*0.01</f>
        <v>39.706546198585869</v>
      </c>
      <c r="AD32" s="1">
        <f t="shared" ref="AD32" si="73">0.5*(E32-J32)</f>
        <v>32.5</v>
      </c>
      <c r="AE32" s="1">
        <f t="shared" ref="AE32" si="74">(Z32+35.9)/0.00251</f>
        <v>68612.91183115638</v>
      </c>
      <c r="AF32" s="1">
        <f t="shared" ref="AF32" si="75">AE32*6000</f>
        <v>411677470.9869383</v>
      </c>
      <c r="AG32" s="1"/>
      <c r="AH32" s="1"/>
    </row>
    <row r="33" spans="2:34">
      <c r="B33" s="13">
        <v>7</v>
      </c>
      <c r="C33" s="1" t="s">
        <v>52</v>
      </c>
      <c r="D33" s="1">
        <v>250</v>
      </c>
      <c r="E33" s="1">
        <f t="shared" ref="E33" si="76">$D$7</f>
        <v>262.5</v>
      </c>
      <c r="F33" s="1">
        <f>Y32</f>
        <v>64671.575954556334</v>
      </c>
      <c r="G33" s="1">
        <f t="shared" ref="G33" si="77">$F$7</f>
        <v>87.5</v>
      </c>
      <c r="H33" s="1">
        <f>($G$7)</f>
        <v>50</v>
      </c>
      <c r="I33" s="1"/>
      <c r="J33" s="1">
        <v>40</v>
      </c>
      <c r="K33" s="1"/>
      <c r="L33" s="1">
        <f t="shared" si="1"/>
        <v>287.5</v>
      </c>
      <c r="M33" s="1">
        <f t="shared" si="2"/>
        <v>222.5</v>
      </c>
      <c r="N33">
        <f t="shared" si="3"/>
        <v>64671.575954556334</v>
      </c>
      <c r="O33">
        <v>14</v>
      </c>
      <c r="P33">
        <f t="shared" si="4"/>
        <v>39439313880.126633</v>
      </c>
      <c r="Q33">
        <f t="shared" si="5"/>
        <v>337.5</v>
      </c>
      <c r="R33">
        <f t="shared" si="6"/>
        <v>0</v>
      </c>
      <c r="S33">
        <f t="shared" si="7"/>
        <v>50</v>
      </c>
      <c r="T33">
        <f t="shared" si="11"/>
        <v>215.09971138514581</v>
      </c>
      <c r="V33">
        <f t="shared" si="8"/>
        <v>570803875.43951046</v>
      </c>
      <c r="W33">
        <f>P33+V33</f>
        <v>40010117755.566147</v>
      </c>
      <c r="X33">
        <v>14</v>
      </c>
      <c r="Y33">
        <f t="shared" si="9"/>
        <v>65607.565518113188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2:34">
      <c r="B34" s="13">
        <v>7</v>
      </c>
      <c r="C34" s="1" t="s">
        <v>53</v>
      </c>
      <c r="D34" s="1">
        <v>100</v>
      </c>
      <c r="E34" s="1">
        <f t="shared" ref="E34" si="78">$D$8</f>
        <v>135</v>
      </c>
      <c r="F34" s="1">
        <f t="shared" ref="F34" si="79">Y33</f>
        <v>65607.565518113188</v>
      </c>
      <c r="G34" s="1">
        <f t="shared" ref="G34" si="80">$F$8</f>
        <v>45</v>
      </c>
      <c r="H34" s="1">
        <f>$G$8</f>
        <v>100</v>
      </c>
      <c r="I34" s="1">
        <f t="shared" ref="I34" si="81">AC34</f>
        <v>38.590005551279077</v>
      </c>
      <c r="J34" s="1">
        <v>70</v>
      </c>
      <c r="K34" s="1">
        <f>AD34</f>
        <v>32.5</v>
      </c>
      <c r="L34" s="10">
        <f t="shared" si="1"/>
        <v>6.4099944487209228</v>
      </c>
      <c r="M34" s="10">
        <f t="shared" si="2"/>
        <v>32.5</v>
      </c>
      <c r="N34">
        <f t="shared" si="3"/>
        <v>65607.565518113188</v>
      </c>
      <c r="O34">
        <v>14</v>
      </c>
      <c r="P34">
        <f t="shared" si="4"/>
        <v>40010117755.566147</v>
      </c>
      <c r="Q34">
        <f t="shared" si="5"/>
        <v>145</v>
      </c>
      <c r="R34">
        <f t="shared" si="6"/>
        <v>38.590005551279077</v>
      </c>
      <c r="S34">
        <f t="shared" si="7"/>
        <v>100</v>
      </c>
      <c r="T34">
        <f t="shared" si="11"/>
        <v>218.21284233964829</v>
      </c>
      <c r="V34">
        <f t="shared" si="8"/>
        <v>-1669853652.7720714</v>
      </c>
      <c r="W34">
        <f t="shared" ref="W34" si="82">P34+V34</f>
        <v>38340264102.794075</v>
      </c>
      <c r="X34">
        <v>14</v>
      </c>
      <c r="Y34">
        <f t="shared" si="9"/>
        <v>62869.382301577592</v>
      </c>
      <c r="Z34" s="1">
        <f t="shared" ref="Z34" si="83">(AC34*$AG$5*0.00251)/6000-35.9</f>
        <v>131.47565927745171</v>
      </c>
      <c r="AA34" s="1">
        <f t="shared" ref="AA34" si="84">IF((AD34*$AG$5*0.00251)/6000-35.9&gt;0,(AD34*$AG$5*0.00251)/6000-35.9,0)</f>
        <v>105.0616</v>
      </c>
      <c r="AB34" s="1"/>
      <c r="AC34" s="1">
        <f t="shared" ref="AC34" si="85">(P34/$AG$5)*0.01</f>
        <v>38.590005551279077</v>
      </c>
      <c r="AD34" s="1">
        <f t="shared" ref="AD34" si="86">0.5*(E34-J34)</f>
        <v>32.5</v>
      </c>
      <c r="AE34" s="1">
        <f t="shared" ref="AE34" si="87">(Z34+35.9)/0.00251</f>
        <v>66683.529592610241</v>
      </c>
      <c r="AF34" s="1">
        <f t="shared" ref="AF34" si="88">AE34*6000</f>
        <v>400101177.55566144</v>
      </c>
      <c r="AG34" s="1"/>
      <c r="AH34" s="1"/>
    </row>
    <row r="35" spans="2:34">
      <c r="B35" s="13">
        <v>8</v>
      </c>
      <c r="C35" s="1" t="s">
        <v>52</v>
      </c>
      <c r="D35" s="1">
        <v>250</v>
      </c>
      <c r="E35" s="1">
        <f t="shared" ref="E35" si="89">$D$7</f>
        <v>262.5</v>
      </c>
      <c r="F35" s="1">
        <f>Y34</f>
        <v>62869.382301577592</v>
      </c>
      <c r="G35" s="1">
        <f t="shared" ref="G35" si="90">$F$7</f>
        <v>87.5</v>
      </c>
      <c r="H35" s="1">
        <f>($G$7)</f>
        <v>50</v>
      </c>
      <c r="I35" s="1"/>
      <c r="J35" s="1">
        <v>40</v>
      </c>
      <c r="K35" s="1"/>
      <c r="L35" s="1">
        <f t="shared" si="1"/>
        <v>287.5</v>
      </c>
      <c r="M35" s="1">
        <f t="shared" si="2"/>
        <v>222.5</v>
      </c>
      <c r="N35">
        <f t="shared" si="3"/>
        <v>62869.382301577592</v>
      </c>
      <c r="O35">
        <v>14</v>
      </c>
      <c r="P35">
        <f t="shared" si="4"/>
        <v>38340264102.794083</v>
      </c>
      <c r="Q35">
        <f t="shared" si="5"/>
        <v>337.5</v>
      </c>
      <c r="R35">
        <f t="shared" si="6"/>
        <v>0</v>
      </c>
      <c r="S35">
        <f t="shared" si="7"/>
        <v>50</v>
      </c>
      <c r="T35">
        <f t="shared" si="11"/>
        <v>209.10555817495859</v>
      </c>
      <c r="V35">
        <f t="shared" si="8"/>
        <v>618061779.34862649</v>
      </c>
      <c r="W35">
        <f>P35+V35</f>
        <v>38958325882.142708</v>
      </c>
      <c r="X35">
        <v>14</v>
      </c>
      <c r="Y35">
        <f t="shared" si="9"/>
        <v>63882.864164604987</v>
      </c>
      <c r="Z35" s="1"/>
      <c r="AA35" s="1"/>
      <c r="AB35" s="1"/>
      <c r="AC35" s="1"/>
      <c r="AD35" s="1"/>
      <c r="AE35" s="1"/>
      <c r="AF35" s="1"/>
      <c r="AG35" s="1"/>
      <c r="AH35" s="1"/>
    </row>
    <row r="36" spans="2:34">
      <c r="B36" s="13">
        <v>8</v>
      </c>
      <c r="C36" s="1" t="s">
        <v>53</v>
      </c>
      <c r="D36" s="1">
        <v>100</v>
      </c>
      <c r="E36" s="1">
        <f t="shared" ref="E36" si="91">$D$8</f>
        <v>135</v>
      </c>
      <c r="F36" s="1">
        <f t="shared" ref="F36" si="92">Y35</f>
        <v>63882.864164604987</v>
      </c>
      <c r="G36" s="1">
        <f t="shared" ref="G36" si="93">$F$8</f>
        <v>45</v>
      </c>
      <c r="H36" s="1">
        <f>$G$8</f>
        <v>100</v>
      </c>
      <c r="I36" s="1">
        <f t="shared" ref="I36" si="94">AC36</f>
        <v>37.575545796819746</v>
      </c>
      <c r="J36" s="1">
        <v>70</v>
      </c>
      <c r="K36" s="1">
        <f>AD36</f>
        <v>32.5</v>
      </c>
      <c r="L36" s="10">
        <f t="shared" si="1"/>
        <v>7.4244542031802538</v>
      </c>
      <c r="M36" s="10">
        <f t="shared" si="2"/>
        <v>32.5</v>
      </c>
      <c r="N36">
        <f t="shared" si="3"/>
        <v>63882.864164604987</v>
      </c>
      <c r="O36">
        <v>14</v>
      </c>
      <c r="P36">
        <f t="shared" si="4"/>
        <v>38958325882.142708</v>
      </c>
      <c r="Q36">
        <f t="shared" si="5"/>
        <v>145</v>
      </c>
      <c r="R36">
        <f t="shared" si="6"/>
        <v>37.575545796819746</v>
      </c>
      <c r="S36">
        <f t="shared" si="7"/>
        <v>100</v>
      </c>
      <c r="T36">
        <f t="shared" si="11"/>
        <v>212.47643097361217</v>
      </c>
      <c r="V36">
        <f t="shared" si="8"/>
        <v>-1616629784.8580852</v>
      </c>
      <c r="W36">
        <f t="shared" ref="W36" si="95">P36+V36</f>
        <v>37341696097.284622</v>
      </c>
      <c r="X36">
        <v>14</v>
      </c>
      <c r="Y36">
        <f t="shared" si="9"/>
        <v>61231.956082389843</v>
      </c>
      <c r="Z36" s="1">
        <f t="shared" ref="Z36" si="96">(AC36*$AG$5*0.00251)/6000-35.9</f>
        <v>127.07566327363034</v>
      </c>
      <c r="AA36" s="1">
        <f t="shared" ref="AA36" si="97">IF((AD36*$AG$5*0.00251)/6000-35.9&gt;0,(AD36*$AG$5*0.00251)/6000-35.9,0)</f>
        <v>105.0616</v>
      </c>
      <c r="AB36" s="1"/>
      <c r="AC36" s="1">
        <f t="shared" ref="AC36" si="98">(P36/$AG$5)*0.01</f>
        <v>37.575545796819746</v>
      </c>
      <c r="AD36" s="1">
        <f t="shared" ref="AD36" si="99">0.5*(E36-J36)</f>
        <v>32.5</v>
      </c>
      <c r="AE36" s="1">
        <f t="shared" ref="AE36" si="100">(Z36+35.9)/0.00251</f>
        <v>64930.543136904518</v>
      </c>
      <c r="AF36" s="1">
        <f t="shared" ref="AF36" si="101">AE36*6000</f>
        <v>389583258.82142711</v>
      </c>
      <c r="AG36" s="1"/>
      <c r="AH36" s="1"/>
    </row>
    <row r="37" spans="2:34">
      <c r="B37" s="13">
        <v>9</v>
      </c>
      <c r="C37" s="1" t="s">
        <v>52</v>
      </c>
      <c r="D37" s="1">
        <v>250</v>
      </c>
      <c r="E37" s="1">
        <f t="shared" ref="E37" si="102">$D$7</f>
        <v>262.5</v>
      </c>
      <c r="F37" s="1">
        <f>Y36</f>
        <v>61231.956082389843</v>
      </c>
      <c r="G37" s="1">
        <f t="shared" ref="G37" si="103">$F$7</f>
        <v>87.5</v>
      </c>
      <c r="H37" s="1">
        <f>($G$7)</f>
        <v>50</v>
      </c>
      <c r="I37" s="1"/>
      <c r="J37" s="1">
        <v>40</v>
      </c>
      <c r="K37" s="1"/>
      <c r="L37" s="1">
        <f t="shared" si="1"/>
        <v>287.5</v>
      </c>
      <c r="M37" s="1">
        <f t="shared" si="2"/>
        <v>222.5</v>
      </c>
      <c r="N37">
        <f t="shared" si="3"/>
        <v>61231.956082389843</v>
      </c>
      <c r="O37">
        <v>14</v>
      </c>
      <c r="P37">
        <f t="shared" si="4"/>
        <v>37341696097.284622</v>
      </c>
      <c r="Q37">
        <f t="shared" si="5"/>
        <v>337.5</v>
      </c>
      <c r="R37">
        <f t="shared" si="6"/>
        <v>0</v>
      </c>
      <c r="S37">
        <f t="shared" si="7"/>
        <v>50</v>
      </c>
      <c r="T37">
        <f t="shared" si="11"/>
        <v>203.65942667185053</v>
      </c>
      <c r="V37">
        <f t="shared" si="8"/>
        <v>660999080.11913049</v>
      </c>
      <c r="W37">
        <f>P37+V37</f>
        <v>38002695177.403755</v>
      </c>
      <c r="X37">
        <v>14</v>
      </c>
      <c r="Y37">
        <f t="shared" si="9"/>
        <v>62315.845430610912</v>
      </c>
      <c r="Z37" s="1"/>
      <c r="AA37" s="1"/>
      <c r="AB37" s="1"/>
      <c r="AC37" s="1"/>
      <c r="AD37" s="1"/>
      <c r="AE37" s="1"/>
      <c r="AF37" s="1"/>
      <c r="AG37" s="1"/>
      <c r="AH37" s="1"/>
    </row>
    <row r="38" spans="2:34">
      <c r="B38" s="13">
        <v>9</v>
      </c>
      <c r="C38" s="1" t="s">
        <v>53</v>
      </c>
      <c r="D38" s="1">
        <v>100</v>
      </c>
      <c r="E38" s="1">
        <f t="shared" ref="E38" si="104">$D$8</f>
        <v>135</v>
      </c>
      <c r="F38" s="1">
        <f t="shared" ref="F38" si="105">Y37</f>
        <v>62315.845430610912</v>
      </c>
      <c r="G38" s="1">
        <f t="shared" ref="G38" si="106">$F$8</f>
        <v>45</v>
      </c>
      <c r="H38" s="1">
        <f>$G$8</f>
        <v>100</v>
      </c>
      <c r="I38" s="1">
        <f t="shared" ref="I38" si="107">AC38</f>
        <v>36.653834083144055</v>
      </c>
      <c r="J38" s="1">
        <v>70</v>
      </c>
      <c r="K38" s="1">
        <f>AD38</f>
        <v>32.5</v>
      </c>
      <c r="L38" s="10">
        <f t="shared" si="1"/>
        <v>8.346165916855945</v>
      </c>
      <c r="M38" s="10">
        <f t="shared" si="2"/>
        <v>32.5</v>
      </c>
      <c r="N38">
        <f t="shared" si="3"/>
        <v>62315.845430610912</v>
      </c>
      <c r="O38">
        <v>14</v>
      </c>
      <c r="P38">
        <f t="shared" si="4"/>
        <v>38002695177.403755</v>
      </c>
      <c r="Q38">
        <f t="shared" si="5"/>
        <v>145</v>
      </c>
      <c r="R38">
        <f t="shared" si="6"/>
        <v>36.653834083144055</v>
      </c>
      <c r="S38">
        <f t="shared" si="7"/>
        <v>100</v>
      </c>
      <c r="T38">
        <f t="shared" si="11"/>
        <v>207.26447699781775</v>
      </c>
      <c r="V38">
        <f t="shared" si="8"/>
        <v>-1568271964.5623028</v>
      </c>
      <c r="W38">
        <f t="shared" ref="W38" si="108">P38+V38</f>
        <v>36434423212.841454</v>
      </c>
      <c r="X38">
        <v>14</v>
      </c>
      <c r="Y38">
        <f t="shared" si="9"/>
        <v>59744.233262563059</v>
      </c>
      <c r="Z38" s="1">
        <f t="shared" ref="Z38" si="109">(AC38*$AG$5*0.00251)/6000-35.9</f>
        <v>123.07794149213905</v>
      </c>
      <c r="AA38" s="1">
        <f t="shared" ref="AA38" si="110">IF((AD38*$AG$5*0.00251)/6000-35.9&gt;0,(AD38*$AG$5*0.00251)/6000-35.9,0)</f>
        <v>105.0616</v>
      </c>
      <c r="AB38" s="1"/>
      <c r="AC38" s="1">
        <f t="shared" ref="AC38" si="111">(P38/$AG$5)*0.01</f>
        <v>36.653834083144055</v>
      </c>
      <c r="AD38" s="1">
        <f t="shared" ref="AD38" si="112">0.5*(E38-J38)</f>
        <v>32.5</v>
      </c>
      <c r="AE38" s="1">
        <f t="shared" ref="AE38" si="113">(Z38+35.9)/0.00251</f>
        <v>63337.825295672927</v>
      </c>
      <c r="AF38" s="1">
        <f t="shared" ref="AF38" si="114">AE38*6000</f>
        <v>380026951.77403754</v>
      </c>
      <c r="AG38" s="1"/>
      <c r="AH38" s="1"/>
    </row>
    <row r="39" spans="2:34">
      <c r="B39" s="13">
        <v>10</v>
      </c>
      <c r="C39" s="1" t="s">
        <v>52</v>
      </c>
      <c r="D39" s="1">
        <v>250</v>
      </c>
      <c r="E39" s="1">
        <f t="shared" ref="E39" si="115">$D$7</f>
        <v>262.5</v>
      </c>
      <c r="F39" s="1">
        <f>Y38</f>
        <v>59744.233262563059</v>
      </c>
      <c r="G39" s="1">
        <f t="shared" ref="G39" si="116">$F$7</f>
        <v>87.5</v>
      </c>
      <c r="H39" s="1">
        <f>($G$7)</f>
        <v>50</v>
      </c>
      <c r="I39" s="1"/>
      <c r="J39" s="1">
        <v>40</v>
      </c>
      <c r="K39" s="1"/>
      <c r="L39" s="1">
        <f t="shared" si="1"/>
        <v>287.5</v>
      </c>
      <c r="M39" s="1">
        <f t="shared" si="2"/>
        <v>222.5</v>
      </c>
      <c r="N39">
        <f t="shared" si="3"/>
        <v>59744.233262563059</v>
      </c>
      <c r="O39">
        <v>14</v>
      </c>
      <c r="P39">
        <f t="shared" si="4"/>
        <v>36434423212.841454</v>
      </c>
      <c r="Q39">
        <f t="shared" si="5"/>
        <v>337.5</v>
      </c>
      <c r="R39">
        <f t="shared" si="6"/>
        <v>0</v>
      </c>
      <c r="S39">
        <f t="shared" si="7"/>
        <v>50</v>
      </c>
      <c r="T39">
        <f t="shared" si="11"/>
        <v>198.711213419854</v>
      </c>
      <c r="V39">
        <f t="shared" si="8"/>
        <v>700010793.39787102</v>
      </c>
      <c r="W39">
        <f>P39+V39</f>
        <v>37134434006.239326</v>
      </c>
      <c r="X39">
        <v>14</v>
      </c>
      <c r="Y39">
        <f t="shared" si="9"/>
        <v>60892.093018233187</v>
      </c>
      <c r="Z39" s="1"/>
      <c r="AA39" s="1"/>
      <c r="AB39" s="1"/>
      <c r="AC39" s="1"/>
      <c r="AD39" s="1"/>
      <c r="AE39" s="1"/>
      <c r="AF39" s="1"/>
      <c r="AG39" s="1"/>
      <c r="AH39" s="1"/>
    </row>
    <row r="40" spans="2:34">
      <c r="B40">
        <v>10</v>
      </c>
      <c r="C40" s="1" t="s">
        <v>53</v>
      </c>
      <c r="D40" s="1">
        <v>100</v>
      </c>
      <c r="E40" s="1">
        <f t="shared" ref="E40" si="117">$D$8</f>
        <v>135</v>
      </c>
      <c r="F40" s="1">
        <f t="shared" ref="F40" si="118">Y39</f>
        <v>60892.093018233187</v>
      </c>
      <c r="G40" s="1">
        <f t="shared" ref="G40" si="119">$F$8</f>
        <v>45</v>
      </c>
      <c r="H40" s="1">
        <f>$G$8</f>
        <v>100</v>
      </c>
      <c r="I40" s="1">
        <f t="shared" ref="I40" si="120">AC40</f>
        <v>35.816390823919107</v>
      </c>
      <c r="J40" s="1">
        <v>70</v>
      </c>
      <c r="K40" s="1">
        <f>AD40</f>
        <v>32.5</v>
      </c>
      <c r="L40" s="10">
        <f t="shared" si="1"/>
        <v>9.1836091760808927</v>
      </c>
      <c r="M40" s="10">
        <f t="shared" si="2"/>
        <v>32.5</v>
      </c>
      <c r="N40">
        <f t="shared" si="3"/>
        <v>60892.093018233187</v>
      </c>
      <c r="O40">
        <v>14</v>
      </c>
      <c r="P40">
        <f t="shared" si="4"/>
        <v>37134434006.239326</v>
      </c>
      <c r="Q40">
        <f t="shared" si="5"/>
        <v>145</v>
      </c>
      <c r="R40">
        <f t="shared" si="6"/>
        <v>35.816390823919107</v>
      </c>
      <c r="S40">
        <f t="shared" si="7"/>
        <v>100</v>
      </c>
      <c r="T40">
        <f t="shared" si="11"/>
        <v>202.52903134853358</v>
      </c>
      <c r="V40">
        <f t="shared" si="8"/>
        <v>-1524335308.4076171</v>
      </c>
      <c r="W40">
        <f t="shared" ref="W40" si="121">P40+V40</f>
        <v>35610098697.831711</v>
      </c>
      <c r="X40">
        <v>14</v>
      </c>
      <c r="Y40">
        <f t="shared" si="9"/>
        <v>58392.527052721547</v>
      </c>
      <c r="Z40" s="1">
        <f t="shared" ref="Z40" si="122">(AC40*$AG$5*0.00251)/6000-35.9</f>
        <v>119.44571559276787</v>
      </c>
      <c r="AA40" s="1">
        <f t="shared" ref="AA40" si="123">IF((AD40*$AG$5*0.00251)/6000-35.9&gt;0,(AD40*$AG$5*0.00251)/6000-35.9,0)</f>
        <v>105.0616</v>
      </c>
      <c r="AB40" s="1"/>
      <c r="AC40" s="1">
        <f t="shared" ref="AC40" si="124">(P40/$AG$5)*0.01</f>
        <v>35.816390823919107</v>
      </c>
      <c r="AD40" s="1">
        <f t="shared" ref="AD40" si="125">0.5*(E40-J40)</f>
        <v>32.5</v>
      </c>
      <c r="AE40" s="1">
        <f t="shared" ref="AE40" si="126">(Z40+35.9)/0.00251</f>
        <v>61890.723343732221</v>
      </c>
      <c r="AF40" s="1">
        <f t="shared" ref="AF40" si="127">AE40*6000</f>
        <v>371344340.06239331</v>
      </c>
      <c r="AG40" s="1"/>
      <c r="AH40" s="1"/>
    </row>
    <row r="41" spans="2:34">
      <c r="B41">
        <v>11</v>
      </c>
      <c r="C41" s="1" t="s">
        <v>52</v>
      </c>
      <c r="D41" s="1">
        <v>250</v>
      </c>
      <c r="E41" s="1">
        <f t="shared" ref="E41" si="128">$D$7</f>
        <v>262.5</v>
      </c>
      <c r="F41" s="1">
        <f>Y40</f>
        <v>58392.527052721547</v>
      </c>
      <c r="G41" s="1">
        <f t="shared" ref="G41" si="129">$F$7</f>
        <v>87.5</v>
      </c>
      <c r="H41" s="1">
        <f>($G$7)</f>
        <v>50</v>
      </c>
      <c r="I41" s="1"/>
      <c r="J41" s="1">
        <v>40</v>
      </c>
      <c r="K41" s="1"/>
      <c r="L41" s="1">
        <f t="shared" si="1"/>
        <v>287.5</v>
      </c>
      <c r="M41" s="1">
        <f t="shared" si="2"/>
        <v>222.5</v>
      </c>
      <c r="N41">
        <f t="shared" si="3"/>
        <v>58392.527052721547</v>
      </c>
      <c r="O41">
        <v>14</v>
      </c>
      <c r="P41">
        <f t="shared" si="4"/>
        <v>35610098697.831711</v>
      </c>
      <c r="Q41">
        <f t="shared" si="5"/>
        <v>337.5</v>
      </c>
      <c r="R41">
        <f t="shared" si="6"/>
        <v>0</v>
      </c>
      <c r="S41">
        <f t="shared" si="7"/>
        <v>50</v>
      </c>
      <c r="T41">
        <f t="shared" si="11"/>
        <v>194.21539572370375</v>
      </c>
      <c r="V41">
        <f t="shared" si="8"/>
        <v>735455820.11431968</v>
      </c>
      <c r="W41">
        <f>P41+V41</f>
        <v>36345554517.94603</v>
      </c>
      <c r="X41">
        <v>14</v>
      </c>
      <c r="Y41">
        <f t="shared" si="9"/>
        <v>59598.508654640602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2:34">
      <c r="B42">
        <v>11</v>
      </c>
      <c r="C42" s="1" t="s">
        <v>53</v>
      </c>
      <c r="D42" s="1">
        <v>100</v>
      </c>
      <c r="E42" s="1">
        <f t="shared" ref="E42" si="130">$D$8</f>
        <v>135</v>
      </c>
      <c r="F42" s="1">
        <f t="shared" ref="F42" si="131">Y41</f>
        <v>59598.508654640602</v>
      </c>
      <c r="G42" s="1">
        <f t="shared" ref="G42" si="132">$F$8</f>
        <v>45</v>
      </c>
      <c r="H42" s="1">
        <f>$G$8</f>
        <v>100</v>
      </c>
      <c r="I42" s="1">
        <f t="shared" ref="I42" si="133">AC42</f>
        <v>35.055511687833743</v>
      </c>
      <c r="J42" s="1">
        <v>70</v>
      </c>
      <c r="K42" s="1">
        <f>AD42</f>
        <v>32.5</v>
      </c>
      <c r="L42" s="10">
        <f t="shared" si="1"/>
        <v>9.9444883121662571</v>
      </c>
      <c r="M42" s="10">
        <f t="shared" si="2"/>
        <v>32.5</v>
      </c>
      <c r="N42">
        <f t="shared" si="3"/>
        <v>59598.508654640602</v>
      </c>
      <c r="O42">
        <v>14</v>
      </c>
      <c r="P42">
        <f t="shared" si="4"/>
        <v>36345554517.946022</v>
      </c>
      <c r="Q42">
        <f t="shared" si="5"/>
        <v>145</v>
      </c>
      <c r="R42">
        <f t="shared" si="6"/>
        <v>35.055511687833743</v>
      </c>
      <c r="S42">
        <f t="shared" si="7"/>
        <v>100</v>
      </c>
      <c r="T42">
        <f t="shared" si="11"/>
        <v>198.22652875517443</v>
      </c>
      <c r="V42">
        <f t="shared" si="8"/>
        <v>-1484415606.8526764</v>
      </c>
      <c r="W42">
        <f t="shared" ref="W42" si="134">P42+V42</f>
        <v>34861138911.093346</v>
      </c>
      <c r="X42">
        <v>14</v>
      </c>
      <c r="Y42">
        <f t="shared" si="9"/>
        <v>57164.401992478917</v>
      </c>
      <c r="Z42" s="1">
        <f t="shared" ref="Z42" si="135">(AC42*$AG$5*0.00251)/6000-35.9</f>
        <v>116.14556973340754</v>
      </c>
      <c r="AA42" s="1">
        <f t="shared" ref="AA42" si="136">IF((AD42*$AG$5*0.00251)/6000-35.9&gt;0,(AD42*$AG$5*0.00251)/6000-35.9,0)</f>
        <v>105.0616</v>
      </c>
      <c r="AB42" s="1"/>
      <c r="AC42" s="1">
        <f t="shared" ref="AC42" si="137">(P42/$AG$5)*0.01</f>
        <v>35.055511687833743</v>
      </c>
      <c r="AD42" s="1">
        <f t="shared" ref="AD42" si="138">0.5*(E42-J42)</f>
        <v>32.5</v>
      </c>
      <c r="AE42" s="1">
        <f t="shared" ref="AE42" si="139">(Z42+35.9)/0.00251</f>
        <v>60575.924196576707</v>
      </c>
      <c r="AF42" s="1">
        <f t="shared" ref="AF42" si="140">AE42*6000</f>
        <v>363455545.17946023</v>
      </c>
      <c r="AG42" s="1"/>
      <c r="AH42" s="1"/>
    </row>
    <row r="43" spans="2:34">
      <c r="B43">
        <v>12</v>
      </c>
      <c r="C43" s="1" t="s">
        <v>52</v>
      </c>
      <c r="D43" s="1">
        <v>250</v>
      </c>
      <c r="E43" s="1">
        <f t="shared" ref="E43" si="141">$D$7</f>
        <v>262.5</v>
      </c>
      <c r="F43" s="1">
        <f>Y42</f>
        <v>57164.401992478917</v>
      </c>
      <c r="G43" s="1">
        <f t="shared" ref="G43" si="142">$F$7</f>
        <v>87.5</v>
      </c>
      <c r="H43" s="1">
        <f>($G$7)</f>
        <v>50</v>
      </c>
      <c r="I43" s="1"/>
      <c r="J43" s="1">
        <v>40</v>
      </c>
      <c r="K43" s="1"/>
      <c r="L43" s="1">
        <f t="shared" si="1"/>
        <v>287.5</v>
      </c>
      <c r="M43" s="1">
        <f t="shared" si="2"/>
        <v>222.5</v>
      </c>
      <c r="N43">
        <f t="shared" si="3"/>
        <v>57164.401992478917</v>
      </c>
      <c r="O43">
        <v>14</v>
      </c>
      <c r="P43">
        <f t="shared" si="4"/>
        <v>34861138911.093346</v>
      </c>
      <c r="Q43">
        <f t="shared" si="5"/>
        <v>337.5</v>
      </c>
      <c r="R43">
        <f t="shared" si="6"/>
        <v>0</v>
      </c>
      <c r="S43">
        <f t="shared" si="7"/>
        <v>50</v>
      </c>
      <c r="T43">
        <f t="shared" si="11"/>
        <v>190.13061284801378</v>
      </c>
      <c r="V43">
        <f t="shared" si="8"/>
        <v>767660248.30625939</v>
      </c>
      <c r="W43">
        <f>P43+V43</f>
        <v>35628799159.399605</v>
      </c>
      <c r="X43">
        <v>14</v>
      </c>
      <c r="Y43">
        <f t="shared" si="9"/>
        <v>58423.191590252536</v>
      </c>
      <c r="Z43" s="1"/>
      <c r="AA43" s="1"/>
      <c r="AB43" s="1"/>
      <c r="AC43" s="1"/>
      <c r="AD43" s="1"/>
      <c r="AE43" s="1"/>
      <c r="AF43" s="1"/>
      <c r="AG43" s="1"/>
      <c r="AH43" s="1"/>
    </row>
    <row r="44" spans="2:34">
      <c r="B44">
        <v>12</v>
      </c>
      <c r="C44" s="1" t="s">
        <v>53</v>
      </c>
      <c r="D44" s="1">
        <v>100</v>
      </c>
      <c r="E44" s="1">
        <f t="shared" ref="E44" si="143">$D$8</f>
        <v>135</v>
      </c>
      <c r="F44" s="1">
        <f t="shared" ref="F44" si="144">Y43</f>
        <v>58423.191590252536</v>
      </c>
      <c r="G44" s="1">
        <f t="shared" ref="G44" si="145">$F$8</f>
        <v>45</v>
      </c>
      <c r="H44" s="1">
        <f>$G$8</f>
        <v>100</v>
      </c>
      <c r="I44" s="1">
        <f t="shared" ref="I44" si="146">AC44</f>
        <v>34.364196720099926</v>
      </c>
      <c r="J44" s="1">
        <v>70</v>
      </c>
      <c r="K44" s="1">
        <f>AD44</f>
        <v>32.5</v>
      </c>
      <c r="L44" s="10">
        <f t="shared" si="1"/>
        <v>10.635803279900074</v>
      </c>
      <c r="M44" s="10">
        <f t="shared" si="2"/>
        <v>32.5</v>
      </c>
      <c r="N44">
        <f t="shared" si="3"/>
        <v>58423.191590252536</v>
      </c>
      <c r="O44">
        <v>14</v>
      </c>
      <c r="P44">
        <f t="shared" si="4"/>
        <v>35628799159.399605</v>
      </c>
      <c r="Q44">
        <f t="shared" si="5"/>
        <v>145</v>
      </c>
      <c r="R44">
        <f t="shared" si="6"/>
        <v>34.364196720099926</v>
      </c>
      <c r="S44">
        <f t="shared" si="7"/>
        <v>100</v>
      </c>
      <c r="T44">
        <f t="shared" si="11"/>
        <v>194.3173869474418</v>
      </c>
      <c r="V44">
        <f t="shared" si="8"/>
        <v>-1448145605.6348989</v>
      </c>
      <c r="W44">
        <f t="shared" ref="W44" si="147">P44+V44</f>
        <v>34180653553.764706</v>
      </c>
      <c r="X44">
        <v>14</v>
      </c>
      <c r="Y44">
        <f t="shared" si="9"/>
        <v>56048.559546380537</v>
      </c>
      <c r="Z44" s="1">
        <f t="shared" ref="Z44" si="148">(AC44*$AG$5*0.00251)/6000-35.9</f>
        <v>113.14714315015502</v>
      </c>
      <c r="AA44" s="1">
        <f t="shared" ref="AA44" si="149">IF((AD44*$AG$5*0.00251)/6000-35.9&gt;0,(AD44*$AG$5*0.00251)/6000-35.9,0)</f>
        <v>105.0616</v>
      </c>
      <c r="AB44" s="1"/>
      <c r="AC44" s="1">
        <f t="shared" ref="AC44" si="150">(P44/$AG$5)*0.01</f>
        <v>34.364196720099926</v>
      </c>
      <c r="AD44" s="1">
        <f t="shared" ref="AD44" si="151">0.5*(E44-J44)</f>
        <v>32.5</v>
      </c>
      <c r="AE44" s="1">
        <f t="shared" ref="AE44" si="152">(Z44+35.9)/0.00251</f>
        <v>59381.33193233268</v>
      </c>
      <c r="AF44" s="1">
        <f t="shared" ref="AF44" si="153">AE44*6000</f>
        <v>356287991.59399605</v>
      </c>
      <c r="AG44" s="1"/>
      <c r="AH44" s="1"/>
    </row>
    <row r="45" spans="2:34">
      <c r="B45">
        <v>13</v>
      </c>
      <c r="C45" s="1" t="s">
        <v>52</v>
      </c>
      <c r="D45" s="1">
        <v>250</v>
      </c>
      <c r="E45" s="1">
        <f t="shared" ref="E45" si="154">$D$7</f>
        <v>262.5</v>
      </c>
      <c r="F45" s="1">
        <f>Y44</f>
        <v>56048.559546380537</v>
      </c>
      <c r="G45" s="1">
        <f t="shared" ref="G45" si="155">$F$7</f>
        <v>87.5</v>
      </c>
      <c r="H45" s="1">
        <f>($G$7)</f>
        <v>50</v>
      </c>
      <c r="I45" s="1"/>
      <c r="J45" s="1">
        <v>40</v>
      </c>
      <c r="K45" s="1"/>
      <c r="L45" s="1">
        <f t="shared" si="1"/>
        <v>287.5</v>
      </c>
      <c r="M45" s="1">
        <f t="shared" si="2"/>
        <v>222.5</v>
      </c>
      <c r="N45">
        <f t="shared" si="3"/>
        <v>56048.559546380537</v>
      </c>
      <c r="O45">
        <v>14</v>
      </c>
      <c r="P45">
        <f t="shared" si="4"/>
        <v>34180653553.764706</v>
      </c>
      <c r="Q45">
        <f t="shared" si="5"/>
        <v>337.5</v>
      </c>
      <c r="R45">
        <f t="shared" si="6"/>
        <v>0</v>
      </c>
      <c r="S45">
        <f t="shared" si="7"/>
        <v>50</v>
      </c>
      <c r="T45">
        <f t="shared" si="11"/>
        <v>186.41928550575582</v>
      </c>
      <c r="V45">
        <f t="shared" si="8"/>
        <v>796920353.07262111</v>
      </c>
      <c r="W45">
        <f>P45+V45</f>
        <v>34977573906.837326</v>
      </c>
      <c r="X45">
        <v>14</v>
      </c>
      <c r="Y45">
        <f t="shared" si="9"/>
        <v>57355.329113927139</v>
      </c>
      <c r="Z45" s="1"/>
      <c r="AA45" s="1"/>
      <c r="AB45" s="1"/>
      <c r="AC45" s="1"/>
      <c r="AD45" s="1"/>
      <c r="AE45" s="1"/>
      <c r="AF45" s="1"/>
      <c r="AG45" s="1"/>
      <c r="AH45" s="1"/>
    </row>
    <row r="46" spans="2:34">
      <c r="B46">
        <v>13</v>
      </c>
      <c r="C46" s="1" t="s">
        <v>53</v>
      </c>
      <c r="D46" s="1">
        <v>100</v>
      </c>
      <c r="E46" s="1">
        <f t="shared" ref="E46" si="156">$D$8</f>
        <v>135</v>
      </c>
      <c r="F46" s="1">
        <f t="shared" ref="F46" si="157">Y45</f>
        <v>57355.329113927139</v>
      </c>
      <c r="G46" s="1">
        <f t="shared" ref="G46" si="158">$F$8</f>
        <v>45</v>
      </c>
      <c r="H46" s="1">
        <f>$G$8</f>
        <v>100</v>
      </c>
      <c r="I46" s="1">
        <f t="shared" ref="I46" si="159">AC46</f>
        <v>33.736085944094647</v>
      </c>
      <c r="J46" s="1">
        <v>70</v>
      </c>
      <c r="K46" s="1">
        <f>AD46</f>
        <v>32.5</v>
      </c>
      <c r="L46" s="10">
        <f t="shared" si="1"/>
        <v>11.263914055905353</v>
      </c>
      <c r="M46" s="10">
        <f t="shared" si="2"/>
        <v>32.5</v>
      </c>
      <c r="N46">
        <f t="shared" si="3"/>
        <v>57355.329113927139</v>
      </c>
      <c r="O46">
        <v>14</v>
      </c>
      <c r="P46">
        <f t="shared" si="4"/>
        <v>34977573906.837326</v>
      </c>
      <c r="Q46">
        <f t="shared" si="5"/>
        <v>145</v>
      </c>
      <c r="R46">
        <f t="shared" si="6"/>
        <v>33.736085944094647</v>
      </c>
      <c r="S46">
        <f t="shared" si="7"/>
        <v>100</v>
      </c>
      <c r="T46">
        <f t="shared" si="11"/>
        <v>190.76564250537004</v>
      </c>
      <c r="V46">
        <f t="shared" si="8"/>
        <v>-1415191627.0955796</v>
      </c>
      <c r="W46">
        <f t="shared" ref="W46" si="160">P46+V46</f>
        <v>33562382279.741745</v>
      </c>
      <c r="X46">
        <v>14</v>
      </c>
      <c r="Y46">
        <f t="shared" si="9"/>
        <v>55034.734159356129</v>
      </c>
      <c r="Z46" s="1">
        <f t="shared" ref="Z46" si="161">(AC46*$AG$5*0.00251)/6000-35.9</f>
        <v>110.42285084360284</v>
      </c>
      <c r="AA46" s="1">
        <f t="shared" ref="AA46" si="162">IF((AD46*$AG$5*0.00251)/6000-35.9&gt;0,(AD46*$AG$5*0.00251)/6000-35.9,0)</f>
        <v>105.0616</v>
      </c>
      <c r="AB46" s="1"/>
      <c r="AC46" s="1">
        <f t="shared" ref="AC46" si="163">(P46/$AG$5)*0.01</f>
        <v>33.736085944094647</v>
      </c>
      <c r="AD46" s="1">
        <f t="shared" ref="AD46" si="164">0.5*(E46-J46)</f>
        <v>32.5</v>
      </c>
      <c r="AE46" s="1">
        <f t="shared" ref="AE46" si="165">(Z46+35.9)/0.00251</f>
        <v>58295.956511395554</v>
      </c>
      <c r="AF46" s="1">
        <f t="shared" ref="AF46" si="166">AE46*6000</f>
        <v>349775739.06837332</v>
      </c>
      <c r="AG46" s="1"/>
      <c r="AH46" s="1"/>
    </row>
    <row r="47" spans="2:34">
      <c r="B47">
        <v>14</v>
      </c>
      <c r="C47" s="1" t="s">
        <v>52</v>
      </c>
      <c r="D47" s="1">
        <v>250</v>
      </c>
      <c r="E47" s="1">
        <f t="shared" ref="E47" si="167">$D$7</f>
        <v>262.5</v>
      </c>
      <c r="F47" s="1">
        <f>Y46</f>
        <v>55034.734159356129</v>
      </c>
      <c r="G47" s="1">
        <f t="shared" ref="G47" si="168">$F$7</f>
        <v>87.5</v>
      </c>
      <c r="H47" s="1">
        <f>($G$7)</f>
        <v>50</v>
      </c>
      <c r="I47" s="1"/>
      <c r="J47" s="1">
        <v>40</v>
      </c>
      <c r="K47" s="1"/>
      <c r="L47" s="1">
        <f t="shared" si="1"/>
        <v>287.5</v>
      </c>
      <c r="M47" s="1">
        <f t="shared" si="2"/>
        <v>222.5</v>
      </c>
      <c r="N47">
        <f t="shared" si="3"/>
        <v>55034.734159356129</v>
      </c>
      <c r="O47">
        <v>14</v>
      </c>
      <c r="P47">
        <f t="shared" si="4"/>
        <v>33562382279.741741</v>
      </c>
      <c r="Q47">
        <f t="shared" si="5"/>
        <v>337.5</v>
      </c>
      <c r="R47">
        <f t="shared" si="6"/>
        <v>0</v>
      </c>
      <c r="S47">
        <f t="shared" si="7"/>
        <v>50</v>
      </c>
      <c r="T47">
        <f t="shared" si="11"/>
        <v>183.04727013540023</v>
      </c>
      <c r="V47">
        <f t="shared" si="8"/>
        <v>823505322.25250459</v>
      </c>
      <c r="W47">
        <f>P47+V47</f>
        <v>34385887601.994247</v>
      </c>
      <c r="X47">
        <v>14</v>
      </c>
      <c r="Y47">
        <f t="shared" si="9"/>
        <v>56385.097077912644</v>
      </c>
      <c r="Z47" s="1"/>
      <c r="AA47" s="1"/>
      <c r="AB47" s="1"/>
      <c r="AC47" s="1"/>
      <c r="AD47" s="1"/>
      <c r="AE47" s="1"/>
      <c r="AF47" s="1"/>
      <c r="AG47" s="1"/>
      <c r="AH47" s="1"/>
    </row>
    <row r="48" spans="2:34">
      <c r="B48">
        <v>14</v>
      </c>
      <c r="C48" s="1" t="s">
        <v>53</v>
      </c>
      <c r="D48" s="1">
        <v>100</v>
      </c>
      <c r="E48" s="1">
        <f t="shared" ref="E48" si="169">$D$8</f>
        <v>135</v>
      </c>
      <c r="F48" s="1">
        <f t="shared" ref="F48" si="170">Y47</f>
        <v>56385.097077912644</v>
      </c>
      <c r="G48" s="1">
        <f t="shared" ref="G48" si="171">$F$8</f>
        <v>45</v>
      </c>
      <c r="H48" s="1">
        <f>$G$8</f>
        <v>100</v>
      </c>
      <c r="I48" s="1">
        <f t="shared" ref="I48" si="172">AC48</f>
        <v>33.165400850688897</v>
      </c>
      <c r="J48" s="1">
        <v>70</v>
      </c>
      <c r="K48" s="1">
        <f>AD48</f>
        <v>32.5</v>
      </c>
      <c r="L48" s="10">
        <f t="shared" si="1"/>
        <v>11.834599149311103</v>
      </c>
      <c r="M48" s="10">
        <f t="shared" si="2"/>
        <v>32.5</v>
      </c>
      <c r="N48">
        <f t="shared" si="3"/>
        <v>56385.097077912644</v>
      </c>
      <c r="O48">
        <v>14</v>
      </c>
      <c r="P48">
        <f t="shared" si="4"/>
        <v>34385887601.994247</v>
      </c>
      <c r="Q48">
        <f t="shared" si="5"/>
        <v>145</v>
      </c>
      <c r="R48">
        <f t="shared" si="6"/>
        <v>33.165400850688897</v>
      </c>
      <c r="S48">
        <f t="shared" si="7"/>
        <v>100</v>
      </c>
      <c r="T48">
        <f t="shared" si="11"/>
        <v>187.53862000216108</v>
      </c>
      <c r="V48">
        <f t="shared" si="8"/>
        <v>-1385250500.4038692</v>
      </c>
      <c r="W48">
        <f t="shared" ref="W48" si="173">P48+V48</f>
        <v>33000637101.590378</v>
      </c>
      <c r="X48">
        <v>14</v>
      </c>
      <c r="Y48">
        <f t="shared" si="9"/>
        <v>54113.598815411213</v>
      </c>
      <c r="Z48" s="1">
        <f t="shared" ref="Z48" si="174">(AC48*$AG$5*0.00251)/6000-35.9</f>
        <v>107.94762980167593</v>
      </c>
      <c r="AA48" s="1">
        <f t="shared" ref="AA48" si="175">IF((AD48*$AG$5*0.00251)/6000-35.9&gt;0,(AD48*$AG$5*0.00251)/6000-35.9,0)</f>
        <v>105.0616</v>
      </c>
      <c r="AB48" s="1"/>
      <c r="AC48" s="1">
        <f t="shared" ref="AC48" si="176">(P48/$AG$5)*0.01</f>
        <v>33.165400850688897</v>
      </c>
      <c r="AD48" s="1">
        <f t="shared" ref="AD48" si="177">0.5*(E48-J48)</f>
        <v>32.5</v>
      </c>
      <c r="AE48" s="1">
        <f t="shared" ref="AE48" si="178">(Z48+35.9)/0.00251</f>
        <v>57309.81266999041</v>
      </c>
      <c r="AF48" s="1">
        <f t="shared" ref="AF48" si="179">AE48*6000</f>
        <v>343858876.01994246</v>
      </c>
      <c r="AG48" s="1"/>
      <c r="AH48" s="1"/>
    </row>
    <row r="49" spans="2:34">
      <c r="B49">
        <v>15</v>
      </c>
      <c r="C49" s="1" t="s">
        <v>52</v>
      </c>
      <c r="D49" s="1">
        <v>250</v>
      </c>
      <c r="E49" s="1">
        <f t="shared" ref="E49" si="180">$D$7</f>
        <v>262.5</v>
      </c>
      <c r="F49" s="1">
        <f>Y48</f>
        <v>54113.598815411213</v>
      </c>
      <c r="G49" s="1">
        <f t="shared" ref="G49" si="181">$F$7</f>
        <v>87.5</v>
      </c>
      <c r="H49" s="1">
        <f>($G$7)</f>
        <v>50</v>
      </c>
      <c r="I49" s="1"/>
      <c r="J49" s="1">
        <v>40</v>
      </c>
      <c r="K49" s="1"/>
      <c r="L49" s="1">
        <f t="shared" si="1"/>
        <v>287.5</v>
      </c>
      <c r="M49" s="1">
        <f t="shared" si="2"/>
        <v>222.5</v>
      </c>
      <c r="N49">
        <f t="shared" si="3"/>
        <v>54113.598815411213</v>
      </c>
      <c r="O49">
        <v>14</v>
      </c>
      <c r="P49">
        <f t="shared" si="4"/>
        <v>33000637101.590374</v>
      </c>
      <c r="Q49">
        <f t="shared" si="5"/>
        <v>337.5</v>
      </c>
      <c r="R49">
        <f t="shared" si="6"/>
        <v>0</v>
      </c>
      <c r="S49">
        <f t="shared" si="7"/>
        <v>50</v>
      </c>
      <c r="T49">
        <f t="shared" si="11"/>
        <v>179.98354478613035</v>
      </c>
      <c r="V49">
        <f t="shared" si="8"/>
        <v>847659732.90614831</v>
      </c>
      <c r="W49">
        <f>P49+V49</f>
        <v>33848296834.496521</v>
      </c>
      <c r="X49">
        <v>14</v>
      </c>
      <c r="Y49">
        <f t="shared" si="9"/>
        <v>55503.569517408694</v>
      </c>
      <c r="Z49" s="1"/>
      <c r="AA49" s="1"/>
      <c r="AB49" s="1"/>
      <c r="AC49" s="1"/>
      <c r="AD49" s="1"/>
      <c r="AE49" s="1"/>
      <c r="AF49" s="1"/>
      <c r="AG49" s="1"/>
      <c r="AH49" s="1"/>
    </row>
    <row r="50" spans="2:34">
      <c r="B50">
        <v>15</v>
      </c>
      <c r="C50" s="1" t="s">
        <v>53</v>
      </c>
      <c r="D50" s="1">
        <v>100</v>
      </c>
      <c r="E50" s="1">
        <f t="shared" ref="E50" si="182">$D$8</f>
        <v>135</v>
      </c>
      <c r="F50" s="1">
        <f t="shared" ref="F50" si="183">Y49</f>
        <v>55503.569517408694</v>
      </c>
      <c r="G50" s="1">
        <f t="shared" ref="G50" si="184">$F$8</f>
        <v>45</v>
      </c>
      <c r="H50" s="1">
        <f>$G$8</f>
        <v>100</v>
      </c>
      <c r="I50" s="1">
        <f t="shared" ref="I50" si="185">AC50</f>
        <v>32.646891236975804</v>
      </c>
      <c r="J50" s="1">
        <v>70</v>
      </c>
      <c r="K50" s="1">
        <f>AD50</f>
        <v>32.5</v>
      </c>
      <c r="L50" s="10">
        <f t="shared" si="1"/>
        <v>12.353108763024196</v>
      </c>
      <c r="M50" s="10">
        <f t="shared" si="2"/>
        <v>32.5</v>
      </c>
      <c r="N50">
        <f t="shared" si="3"/>
        <v>55503.569517408694</v>
      </c>
      <c r="O50">
        <v>14</v>
      </c>
      <c r="P50">
        <f t="shared" si="4"/>
        <v>33848296834.496517</v>
      </c>
      <c r="Q50">
        <f t="shared" si="5"/>
        <v>145</v>
      </c>
      <c r="R50">
        <f t="shared" si="6"/>
        <v>32.646891236975804</v>
      </c>
      <c r="S50">
        <f t="shared" si="7"/>
        <v>100</v>
      </c>
      <c r="T50">
        <f t="shared" si="11"/>
        <v>184.60663139598125</v>
      </c>
      <c r="V50">
        <f t="shared" si="8"/>
        <v>-1358046772.4382336</v>
      </c>
      <c r="W50">
        <f t="shared" ref="W50" si="186">P50+V50</f>
        <v>32490250062.058285</v>
      </c>
      <c r="X50">
        <v>14</v>
      </c>
      <c r="Y50">
        <f t="shared" si="9"/>
        <v>53276.679230713438</v>
      </c>
      <c r="Z50" s="1">
        <f t="shared" ref="Z50" si="187">(AC50*$AG$5*0.00251)/6000-35.9</f>
        <v>105.69870842431044</v>
      </c>
      <c r="AA50" s="1">
        <f t="shared" ref="AA50" si="188">IF((AD50*$AG$5*0.00251)/6000-35.9&gt;0,(AD50*$AG$5*0.00251)/6000-35.9,0)</f>
        <v>105.0616</v>
      </c>
      <c r="AB50" s="1"/>
      <c r="AC50" s="1">
        <f t="shared" ref="AC50" si="189">(P50/$AG$5)*0.01</f>
        <v>32.646891236975804</v>
      </c>
      <c r="AD50" s="1">
        <f t="shared" ref="AD50" si="190">0.5*(E50-J50)</f>
        <v>32.5</v>
      </c>
      <c r="AE50" s="1">
        <f t="shared" ref="AE50" si="191">(Z50+35.9)/0.00251</f>
        <v>56413.828057494196</v>
      </c>
      <c r="AF50" s="1">
        <f t="shared" ref="AF50" si="192">AE50*6000</f>
        <v>338482968.34496516</v>
      </c>
      <c r="AG50" s="1"/>
      <c r="AH50" s="1"/>
    </row>
    <row r="51" spans="2:34">
      <c r="B51">
        <v>16</v>
      </c>
      <c r="C51" s="1" t="s">
        <v>52</v>
      </c>
      <c r="D51" s="1">
        <v>250</v>
      </c>
      <c r="E51" s="1">
        <f t="shared" ref="E51" si="193">$D$7</f>
        <v>262.5</v>
      </c>
      <c r="F51" s="1">
        <f>Y50</f>
        <v>53276.679230713438</v>
      </c>
      <c r="G51" s="1">
        <f t="shared" ref="G51" si="194">$F$7</f>
        <v>87.5</v>
      </c>
      <c r="H51" s="1">
        <f>($G$7)</f>
        <v>50</v>
      </c>
      <c r="I51" s="1"/>
      <c r="J51" s="1">
        <v>40</v>
      </c>
      <c r="K51" s="1"/>
      <c r="L51" s="1">
        <f t="shared" si="1"/>
        <v>287.5</v>
      </c>
      <c r="M51" s="1">
        <f t="shared" si="2"/>
        <v>222.5</v>
      </c>
      <c r="N51">
        <f t="shared" si="3"/>
        <v>53276.679230713438</v>
      </c>
      <c r="O51">
        <v>14</v>
      </c>
      <c r="P51">
        <f t="shared" si="4"/>
        <v>32490250062.058285</v>
      </c>
      <c r="Q51">
        <f t="shared" si="5"/>
        <v>337.5</v>
      </c>
      <c r="R51">
        <f t="shared" si="6"/>
        <v>0</v>
      </c>
      <c r="S51">
        <f t="shared" si="7"/>
        <v>50</v>
      </c>
      <c r="T51">
        <f t="shared" si="11"/>
        <v>177.19992372132799</v>
      </c>
      <c r="V51">
        <f t="shared" si="8"/>
        <v>869605801.38105011</v>
      </c>
      <c r="W51">
        <f>P51+V51</f>
        <v>33359855863.439335</v>
      </c>
      <c r="X51">
        <v>14</v>
      </c>
      <c r="Y51">
        <f t="shared" si="9"/>
        <v>54702.636533253535</v>
      </c>
      <c r="Z51" s="1"/>
      <c r="AA51" s="1"/>
      <c r="AB51" s="1"/>
      <c r="AC51" s="1"/>
      <c r="AD51" s="1"/>
      <c r="AE51" s="1"/>
      <c r="AF51" s="1"/>
      <c r="AG51" s="1"/>
      <c r="AH51" s="1"/>
    </row>
    <row r="52" spans="2:34">
      <c r="B52">
        <v>16</v>
      </c>
      <c r="C52" s="1" t="s">
        <v>53</v>
      </c>
      <c r="D52" s="1">
        <v>100</v>
      </c>
      <c r="E52" s="1">
        <f t="shared" ref="E52" si="195">$D$8</f>
        <v>135</v>
      </c>
      <c r="F52" s="1">
        <f t="shared" ref="F52" si="196">Y51</f>
        <v>54702.636533253535</v>
      </c>
      <c r="G52" s="1">
        <f t="shared" ref="G52" si="197">$F$8</f>
        <v>45</v>
      </c>
      <c r="H52" s="1">
        <f>$G$8</f>
        <v>100</v>
      </c>
      <c r="I52" s="1">
        <f t="shared" ref="I52" si="198">AC52</f>
        <v>32.175786905323434</v>
      </c>
      <c r="J52" s="1">
        <v>70</v>
      </c>
      <c r="K52" s="1">
        <f>AD52</f>
        <v>32.5</v>
      </c>
      <c r="L52" s="10">
        <f t="shared" si="1"/>
        <v>12.824213094676566</v>
      </c>
      <c r="M52" s="10">
        <f t="shared" si="2"/>
        <v>32.5</v>
      </c>
      <c r="N52">
        <f t="shared" si="3"/>
        <v>54702.636533253535</v>
      </c>
      <c r="O52">
        <v>14</v>
      </c>
      <c r="P52">
        <f t="shared" si="4"/>
        <v>33359855863.439335</v>
      </c>
      <c r="Q52">
        <f t="shared" si="5"/>
        <v>145</v>
      </c>
      <c r="R52">
        <f t="shared" si="6"/>
        <v>32.175786905323434</v>
      </c>
      <c r="S52">
        <f t="shared" si="7"/>
        <v>100</v>
      </c>
      <c r="T52">
        <f t="shared" si="11"/>
        <v>181.94270290517599</v>
      </c>
      <c r="V52">
        <f t="shared" si="8"/>
        <v>-1333330173.6659775</v>
      </c>
      <c r="W52">
        <f t="shared" ref="W52" si="199">P52+V52</f>
        <v>32026525689.773357</v>
      </c>
      <c r="X52">
        <v>14</v>
      </c>
      <c r="Y52">
        <f t="shared" si="9"/>
        <v>52516.275891665617</v>
      </c>
      <c r="Z52" s="1">
        <f t="shared" ref="Z52" si="200">(AC52*$AG$5*0.00251)/6000-35.9</f>
        <v>103.65539702872124</v>
      </c>
      <c r="AA52" s="1">
        <f t="shared" ref="AA52" si="201">IF((AD52*$AG$5*0.00251)/6000-35.9&gt;0,(AD52*$AG$5*0.00251)/6000-35.9,0)</f>
        <v>105.0616</v>
      </c>
      <c r="AB52" s="1"/>
      <c r="AC52" s="1">
        <f t="shared" ref="AC52" si="202">(P52/$AG$5)*0.01</f>
        <v>32.175786905323434</v>
      </c>
      <c r="AD52" s="1">
        <f t="shared" ref="AD52" si="203">0.5*(E52-J52)</f>
        <v>32.5</v>
      </c>
      <c r="AE52" s="1">
        <f t="shared" ref="AE52" si="204">(Z52+35.9)/0.00251</f>
        <v>55599.759772398902</v>
      </c>
      <c r="AF52" s="1">
        <f t="shared" ref="AF52" si="205">AE52*6000</f>
        <v>333598558.63439339</v>
      </c>
      <c r="AG52" s="1"/>
      <c r="AH52" s="1"/>
    </row>
    <row r="53" spans="2:34">
      <c r="B53">
        <v>17</v>
      </c>
      <c r="C53" s="1" t="s">
        <v>52</v>
      </c>
      <c r="D53" s="1">
        <v>250</v>
      </c>
      <c r="E53" s="1">
        <f t="shared" ref="E53" si="206">$D$7</f>
        <v>262.5</v>
      </c>
      <c r="F53" s="1">
        <f>Y52</f>
        <v>52516.275891665617</v>
      </c>
      <c r="G53" s="1">
        <f t="shared" ref="G53" si="207">$F$7</f>
        <v>87.5</v>
      </c>
      <c r="H53" s="1">
        <f>($G$7)</f>
        <v>50</v>
      </c>
      <c r="I53" s="1"/>
      <c r="J53" s="1">
        <v>40</v>
      </c>
      <c r="K53" s="1"/>
      <c r="L53" s="1">
        <f t="shared" si="1"/>
        <v>287.5</v>
      </c>
      <c r="M53" s="1">
        <f t="shared" si="2"/>
        <v>222.5</v>
      </c>
      <c r="N53">
        <f t="shared" si="3"/>
        <v>52516.275891665617</v>
      </c>
      <c r="O53">
        <v>14</v>
      </c>
      <c r="P53">
        <f t="shared" si="4"/>
        <v>32026525689.773361</v>
      </c>
      <c r="Q53">
        <f t="shared" si="5"/>
        <v>337.5</v>
      </c>
      <c r="R53">
        <f t="shared" si="6"/>
        <v>0</v>
      </c>
      <c r="S53">
        <f t="shared" si="7"/>
        <v>50</v>
      </c>
      <c r="T53">
        <f t="shared" si="11"/>
        <v>174.67079811473354</v>
      </c>
      <c r="V53">
        <f t="shared" si="8"/>
        <v>889545427.6634407</v>
      </c>
      <c r="W53">
        <f>P53+V53</f>
        <v>32916071117.436802</v>
      </c>
      <c r="X53">
        <v>14</v>
      </c>
      <c r="Y53">
        <f t="shared" si="9"/>
        <v>53974.929682272079</v>
      </c>
      <c r="Z53" s="1"/>
      <c r="AA53" s="1"/>
      <c r="AB53" s="1"/>
      <c r="AC53" s="1"/>
      <c r="AD53" s="1"/>
      <c r="AE53" s="1"/>
      <c r="AF53" s="1"/>
      <c r="AG53" s="1"/>
      <c r="AH53" s="1"/>
    </row>
    <row r="54" spans="2:34">
      <c r="B54">
        <v>17</v>
      </c>
      <c r="C54" s="1" t="s">
        <v>53</v>
      </c>
      <c r="D54" s="1">
        <v>100</v>
      </c>
      <c r="E54" s="1">
        <f t="shared" ref="E54" si="208">$D$8</f>
        <v>135</v>
      </c>
      <c r="F54" s="1">
        <f t="shared" ref="F54" si="209">Y53</f>
        <v>53974.929682272079</v>
      </c>
      <c r="G54" s="1">
        <f t="shared" ref="G54" si="210">$F$8</f>
        <v>45</v>
      </c>
      <c r="H54" s="1">
        <f>$G$8</f>
        <v>100</v>
      </c>
      <c r="I54" s="1">
        <f t="shared" ref="I54" si="211">AC54</f>
        <v>31.747753778391981</v>
      </c>
      <c r="J54" s="1">
        <v>70</v>
      </c>
      <c r="K54" s="1">
        <f>AD54</f>
        <v>32.5</v>
      </c>
      <c r="L54" s="10">
        <f t="shared" si="1"/>
        <v>13.252246221608019</v>
      </c>
      <c r="M54" s="10">
        <f t="shared" si="2"/>
        <v>32.5</v>
      </c>
      <c r="N54">
        <f t="shared" si="3"/>
        <v>53974.929682272079</v>
      </c>
      <c r="O54">
        <v>14</v>
      </c>
      <c r="P54">
        <f t="shared" si="4"/>
        <v>32916071117.436806</v>
      </c>
      <c r="Q54">
        <f t="shared" si="5"/>
        <v>145</v>
      </c>
      <c r="R54">
        <f t="shared" si="6"/>
        <v>31.747753778391981</v>
      </c>
      <c r="S54">
        <f t="shared" si="7"/>
        <v>100</v>
      </c>
      <c r="T54">
        <f t="shared" si="11"/>
        <v>179.52232685420279</v>
      </c>
      <c r="V54">
        <f t="shared" si="8"/>
        <v>-1310873315.7073772</v>
      </c>
      <c r="W54">
        <f t="shared" ref="W54" si="212">P54+V54</f>
        <v>31605197801.729427</v>
      </c>
      <c r="X54">
        <v>14</v>
      </c>
      <c r="Y54">
        <f t="shared" si="9"/>
        <v>51825.393220729093</v>
      </c>
      <c r="Z54" s="1">
        <f t="shared" ref="Z54" si="213">(AC54*$AG$5*0.00251)/6000-35.9</f>
        <v>101.79889750794399</v>
      </c>
      <c r="AA54" s="1">
        <f t="shared" ref="AA54" si="214">IF((AD54*$AG$5*0.00251)/6000-35.9&gt;0,(AD54*$AG$5*0.00251)/6000-35.9,0)</f>
        <v>105.0616</v>
      </c>
      <c r="AB54" s="1"/>
      <c r="AC54" s="1">
        <f t="shared" ref="AC54" si="215">(P54/$AG$5)*0.01</f>
        <v>31.747753778391981</v>
      </c>
      <c r="AD54" s="1">
        <f t="shared" ref="AD54" si="216">0.5*(E54-J54)</f>
        <v>32.5</v>
      </c>
      <c r="AE54" s="1">
        <f t="shared" ref="AE54" si="217">(Z54+35.9)/0.00251</f>
        <v>54860.11852906135</v>
      </c>
      <c r="AF54" s="1">
        <f t="shared" ref="AF54" si="218">AE54*6000</f>
        <v>329160711.17436808</v>
      </c>
      <c r="AG54" s="1"/>
      <c r="AH54" s="1"/>
    </row>
    <row r="55" spans="2:34">
      <c r="B55">
        <v>18</v>
      </c>
      <c r="C55" s="1" t="s">
        <v>52</v>
      </c>
      <c r="D55" s="1">
        <v>250</v>
      </c>
      <c r="E55" s="1">
        <f t="shared" ref="E55" si="219">$D$7</f>
        <v>262.5</v>
      </c>
      <c r="F55" s="1">
        <f>Y54</f>
        <v>51825.393220729093</v>
      </c>
      <c r="G55" s="1">
        <f t="shared" ref="G55" si="220">$F$7</f>
        <v>87.5</v>
      </c>
      <c r="H55" s="1">
        <f>($G$7)</f>
        <v>50</v>
      </c>
      <c r="I55" s="1"/>
      <c r="J55" s="1">
        <v>40</v>
      </c>
      <c r="K55" s="1"/>
      <c r="L55" s="1">
        <f t="shared" si="1"/>
        <v>287.5</v>
      </c>
      <c r="M55" s="1">
        <f t="shared" si="2"/>
        <v>222.5</v>
      </c>
      <c r="N55">
        <f t="shared" si="3"/>
        <v>51825.393220729093</v>
      </c>
      <c r="O55">
        <v>14</v>
      </c>
      <c r="P55">
        <f t="shared" si="4"/>
        <v>31605197801.729431</v>
      </c>
      <c r="Q55">
        <f t="shared" si="5"/>
        <v>337.5</v>
      </c>
      <c r="R55">
        <f t="shared" si="6"/>
        <v>0</v>
      </c>
      <c r="S55">
        <f t="shared" si="7"/>
        <v>50</v>
      </c>
      <c r="T55">
        <f t="shared" si="11"/>
        <v>172.3729004537291</v>
      </c>
      <c r="V55">
        <f t="shared" si="8"/>
        <v>907662052.8227998</v>
      </c>
      <c r="W55">
        <f>P55+V55</f>
        <v>32512859854.552231</v>
      </c>
      <c r="X55">
        <v>14</v>
      </c>
      <c r="Y55">
        <f t="shared" si="9"/>
        <v>53313.754188889274</v>
      </c>
      <c r="Z55" s="1"/>
      <c r="AA55" s="1"/>
      <c r="AB55" s="1"/>
      <c r="AC55" s="1"/>
      <c r="AD55" s="1"/>
      <c r="AE55" s="1"/>
      <c r="AF55" s="1"/>
      <c r="AG55" s="1"/>
      <c r="AH55" s="1"/>
    </row>
    <row r="56" spans="2:34">
      <c r="B56">
        <v>18</v>
      </c>
      <c r="C56" s="1" t="s">
        <v>53</v>
      </c>
      <c r="D56" s="1">
        <v>100</v>
      </c>
      <c r="E56" s="1">
        <f t="shared" ref="E56" si="221">$D$8</f>
        <v>135</v>
      </c>
      <c r="F56" s="1">
        <f t="shared" ref="F56" si="222">Y55</f>
        <v>53313.754188889274</v>
      </c>
      <c r="G56" s="1">
        <f t="shared" ref="G56" si="223">$F$8</f>
        <v>45</v>
      </c>
      <c r="H56" s="1">
        <f>$G$8</f>
        <v>100</v>
      </c>
      <c r="I56" s="1">
        <f t="shared" ref="I56" si="224">AC56</f>
        <v>31.358854026381401</v>
      </c>
      <c r="J56" s="1">
        <v>70</v>
      </c>
      <c r="K56" s="1">
        <f>AD56</f>
        <v>32.5</v>
      </c>
      <c r="L56" s="10">
        <f t="shared" si="1"/>
        <v>13.641145973618599</v>
      </c>
      <c r="M56" s="10">
        <f t="shared" si="2"/>
        <v>32.5</v>
      </c>
      <c r="N56">
        <f t="shared" si="3"/>
        <v>53313.754188889274</v>
      </c>
      <c r="O56">
        <v>14</v>
      </c>
      <c r="P56">
        <f t="shared" si="4"/>
        <v>32512859854.552235</v>
      </c>
      <c r="Q56">
        <f t="shared" si="5"/>
        <v>145</v>
      </c>
      <c r="R56">
        <f t="shared" si="6"/>
        <v>31.358854026381401</v>
      </c>
      <c r="S56">
        <f t="shared" si="7"/>
        <v>100</v>
      </c>
      <c r="T56">
        <f t="shared" si="11"/>
        <v>177.32323620730858</v>
      </c>
      <c r="V56">
        <f t="shared" si="8"/>
        <v>-1290469599.4024119</v>
      </c>
      <c r="W56">
        <f t="shared" ref="W56" si="225">P56+V56</f>
        <v>31222390255.149822</v>
      </c>
      <c r="X56">
        <v>14</v>
      </c>
      <c r="Y56">
        <f t="shared" si="9"/>
        <v>51197.675218335666</v>
      </c>
      <c r="Z56" s="1">
        <f t="shared" ref="Z56" si="226">(AC56*$AG$5*0.00251)/6000-35.9</f>
        <v>100.11213039154353</v>
      </c>
      <c r="AA56" s="1">
        <f t="shared" ref="AA56" si="227">IF((AD56*$AG$5*0.00251)/6000-35.9&gt;0,(AD56*$AG$5*0.00251)/6000-35.9,0)</f>
        <v>105.0616</v>
      </c>
      <c r="AB56" s="1"/>
      <c r="AC56" s="1">
        <f t="shared" ref="AC56" si="228">(P56/$AG$5)*0.01</f>
        <v>31.358854026381401</v>
      </c>
      <c r="AD56" s="1">
        <f t="shared" ref="AD56" si="229">0.5*(E56-J56)</f>
        <v>32.5</v>
      </c>
      <c r="AE56" s="1">
        <f t="shared" ref="AE56" si="230">(Z56+35.9)/0.00251</f>
        <v>54188.099757587064</v>
      </c>
      <c r="AF56" s="1">
        <f t="shared" ref="AF56" si="231">AE56*6000</f>
        <v>325128598.54552239</v>
      </c>
      <c r="AG56" s="1"/>
      <c r="AH56" s="1"/>
    </row>
    <row r="57" spans="2:34">
      <c r="B57">
        <v>19</v>
      </c>
      <c r="C57" s="1" t="s">
        <v>52</v>
      </c>
      <c r="D57" s="1">
        <v>250</v>
      </c>
      <c r="E57" s="1">
        <f t="shared" ref="E57" si="232">$D$7</f>
        <v>262.5</v>
      </c>
      <c r="F57" s="1">
        <f>Y56</f>
        <v>51197.675218335666</v>
      </c>
      <c r="G57" s="1">
        <f t="shared" ref="G57" si="233">$F$7</f>
        <v>87.5</v>
      </c>
      <c r="H57" s="1">
        <f>($G$7)</f>
        <v>50</v>
      </c>
      <c r="I57" s="1"/>
      <c r="J57" s="1">
        <v>40</v>
      </c>
      <c r="K57" s="1"/>
      <c r="L57" s="1">
        <f t="shared" si="1"/>
        <v>287.5</v>
      </c>
      <c r="M57" s="1">
        <f t="shared" si="2"/>
        <v>222.5</v>
      </c>
      <c r="N57">
        <f t="shared" si="3"/>
        <v>51197.675218335666</v>
      </c>
      <c r="O57">
        <v>14</v>
      </c>
      <c r="P57">
        <f t="shared" si="4"/>
        <v>31222390255.149822</v>
      </c>
      <c r="Q57">
        <f t="shared" si="5"/>
        <v>337.5</v>
      </c>
      <c r="R57">
        <f t="shared" si="6"/>
        <v>0</v>
      </c>
      <c r="S57">
        <f t="shared" si="7"/>
        <v>50</v>
      </c>
      <c r="T57">
        <f t="shared" si="11"/>
        <v>170.28509048229802</v>
      </c>
      <c r="V57">
        <f t="shared" si="8"/>
        <v>924122346.63756239</v>
      </c>
      <c r="W57">
        <f>P57+V57</f>
        <v>32146512601.787384</v>
      </c>
      <c r="X57">
        <v>14</v>
      </c>
      <c r="Y57">
        <f t="shared" si="9"/>
        <v>52713.027354367347</v>
      </c>
      <c r="Z57" s="1"/>
      <c r="AA57" s="1"/>
      <c r="AB57" s="1"/>
      <c r="AC57" s="1"/>
      <c r="AD57" s="1"/>
      <c r="AE57" s="1"/>
      <c r="AF57" s="1"/>
      <c r="AG57" s="1"/>
      <c r="AH57" s="1"/>
    </row>
    <row r="58" spans="2:34">
      <c r="B58">
        <v>19</v>
      </c>
      <c r="C58" s="1" t="s">
        <v>53</v>
      </c>
      <c r="D58" s="1">
        <v>100</v>
      </c>
      <c r="E58" s="1">
        <f t="shared" ref="E58" si="234">$D$8</f>
        <v>135</v>
      </c>
      <c r="F58" s="1">
        <f t="shared" ref="F58" si="235">Y57</f>
        <v>52713.027354367347</v>
      </c>
      <c r="G58" s="1">
        <f t="shared" ref="G58" si="236">$F$8</f>
        <v>45</v>
      </c>
      <c r="H58" s="1">
        <f>$G$8</f>
        <v>100</v>
      </c>
      <c r="I58" s="1">
        <f t="shared" ref="I58" si="237">AC58</f>
        <v>31.005509839686908</v>
      </c>
      <c r="J58" s="1">
        <v>70</v>
      </c>
      <c r="K58" s="1">
        <f>AD58</f>
        <v>32.5</v>
      </c>
      <c r="L58" s="10">
        <f t="shared" si="1"/>
        <v>13.994490160313092</v>
      </c>
      <c r="M58" s="10">
        <f t="shared" si="2"/>
        <v>32.5</v>
      </c>
      <c r="N58">
        <f t="shared" si="3"/>
        <v>52713.027354367347</v>
      </c>
      <c r="O58">
        <v>14</v>
      </c>
      <c r="P58">
        <f t="shared" si="4"/>
        <v>32146512601.787384</v>
      </c>
      <c r="Q58">
        <f t="shared" si="5"/>
        <v>145</v>
      </c>
      <c r="R58">
        <f t="shared" si="6"/>
        <v>31.005509839686908</v>
      </c>
      <c r="S58">
        <f t="shared" si="7"/>
        <v>100</v>
      </c>
      <c r="T58">
        <f t="shared" si="11"/>
        <v>175.32519971570093</v>
      </c>
      <c r="V58">
        <f t="shared" si="8"/>
        <v>-1271931314.1346776</v>
      </c>
      <c r="W58">
        <f t="shared" ref="W58" si="238">P58+V58</f>
        <v>30874581287.652706</v>
      </c>
      <c r="X58">
        <v>14</v>
      </c>
      <c r="Y58">
        <f t="shared" si="9"/>
        <v>50627.346988804777</v>
      </c>
      <c r="Z58" s="1">
        <f t="shared" ref="Z58" si="239">(AC58*$AG$5*0.00251)/6000-35.9</f>
        <v>98.579577717477235</v>
      </c>
      <c r="AA58" s="1">
        <f t="shared" ref="AA58" si="240">IF((AD58*$AG$5*0.00251)/6000-35.9&gt;0,(AD58*$AG$5*0.00251)/6000-35.9,0)</f>
        <v>105.0616</v>
      </c>
      <c r="AB58" s="1"/>
      <c r="AC58" s="1">
        <f t="shared" ref="AC58" si="241">(P58/$AG$5)*0.01</f>
        <v>31.005509839686908</v>
      </c>
      <c r="AD58" s="1">
        <f t="shared" ref="AD58" si="242">0.5*(E58-J58)</f>
        <v>32.5</v>
      </c>
      <c r="AE58" s="1">
        <f t="shared" ref="AE58" si="243">(Z58+35.9)/0.00251</f>
        <v>53577.521002978981</v>
      </c>
      <c r="AF58" s="1">
        <f t="shared" ref="AF58" si="244">AE58*6000</f>
        <v>321465126.01787388</v>
      </c>
      <c r="AG58" s="1"/>
      <c r="AH58" s="1"/>
    </row>
    <row r="59" spans="2:34">
      <c r="B59">
        <v>20</v>
      </c>
      <c r="C59" s="1" t="s">
        <v>52</v>
      </c>
      <c r="D59" s="1">
        <v>250</v>
      </c>
      <c r="E59" s="1">
        <f t="shared" ref="E59" si="245">$D$7</f>
        <v>262.5</v>
      </c>
      <c r="F59" s="1">
        <f>Y58</f>
        <v>50627.346988804777</v>
      </c>
      <c r="G59" s="1">
        <f t="shared" ref="G59" si="246">$F$7</f>
        <v>87.5</v>
      </c>
      <c r="H59" s="1">
        <f>($G$7)</f>
        <v>50</v>
      </c>
      <c r="I59" s="1"/>
      <c r="J59" s="1">
        <v>40</v>
      </c>
      <c r="K59" s="1"/>
      <c r="L59" s="1">
        <f t="shared" si="1"/>
        <v>287.5</v>
      </c>
      <c r="M59" s="1">
        <f t="shared" si="2"/>
        <v>222.5</v>
      </c>
      <c r="N59">
        <f t="shared" si="3"/>
        <v>50627.346988804777</v>
      </c>
      <c r="O59">
        <v>14</v>
      </c>
      <c r="P59">
        <f t="shared" si="4"/>
        <v>30874581287.652706</v>
      </c>
      <c r="Q59">
        <f t="shared" si="5"/>
        <v>337.5</v>
      </c>
      <c r="R59">
        <f t="shared" si="6"/>
        <v>0</v>
      </c>
      <c r="S59">
        <f t="shared" si="7"/>
        <v>50</v>
      </c>
      <c r="T59">
        <f t="shared" si="11"/>
        <v>168.38816071437188</v>
      </c>
      <c r="V59">
        <f t="shared" si="8"/>
        <v>939077740.92789209</v>
      </c>
      <c r="W59">
        <f>P59+V59</f>
        <v>31813659028.580597</v>
      </c>
      <c r="X59">
        <v>14</v>
      </c>
      <c r="Y59">
        <f t="shared" si="9"/>
        <v>52167.222597042826</v>
      </c>
      <c r="Z59" s="1"/>
      <c r="AA59" s="1"/>
      <c r="AB59" s="1"/>
      <c r="AC59" s="1"/>
      <c r="AD59" s="1"/>
      <c r="AE59" s="1"/>
      <c r="AF59" s="1"/>
      <c r="AG59" s="1"/>
      <c r="AH59" s="1"/>
    </row>
    <row r="60" spans="2:34">
      <c r="B60">
        <v>20</v>
      </c>
      <c r="C60" s="1" t="s">
        <v>53</v>
      </c>
      <c r="D60" s="1">
        <v>100</v>
      </c>
      <c r="E60" s="1">
        <f t="shared" ref="E60" si="247">$D$8</f>
        <v>135</v>
      </c>
      <c r="F60" s="1">
        <f t="shared" ref="F60" si="248">Y59</f>
        <v>52167.222597042826</v>
      </c>
      <c r="G60" s="1">
        <f t="shared" ref="G60" si="249">$F$8</f>
        <v>45</v>
      </c>
      <c r="H60" s="1">
        <f>$G$8</f>
        <v>100</v>
      </c>
      <c r="I60" s="1">
        <f t="shared" ref="I60" si="250">AC60</f>
        <v>30.684470513677276</v>
      </c>
      <c r="J60" s="1">
        <v>70</v>
      </c>
      <c r="K60" s="1">
        <f>AD60</f>
        <v>32.5</v>
      </c>
      <c r="L60" s="10">
        <f t="shared" si="1"/>
        <v>14.315529486322724</v>
      </c>
      <c r="M60" s="10">
        <f t="shared" si="2"/>
        <v>32.5</v>
      </c>
      <c r="N60">
        <f t="shared" si="3"/>
        <v>52167.222597042826</v>
      </c>
      <c r="O60">
        <v>14</v>
      </c>
      <c r="P60">
        <f t="shared" si="4"/>
        <v>31813659028.580597</v>
      </c>
      <c r="Q60">
        <f t="shared" si="5"/>
        <v>145</v>
      </c>
      <c r="R60">
        <f t="shared" si="6"/>
        <v>30.684470513677276</v>
      </c>
      <c r="S60">
        <f t="shared" si="7"/>
        <v>100</v>
      </c>
      <c r="T60">
        <f t="shared" si="11"/>
        <v>173.50983579360258</v>
      </c>
      <c r="V60">
        <f t="shared" si="8"/>
        <v>-1255087910.9265943</v>
      </c>
      <c r="W60">
        <f t="shared" ref="W60" si="251">P60+V60</f>
        <v>30558571117.654003</v>
      </c>
      <c r="X60">
        <v>14</v>
      </c>
      <c r="Y60">
        <f t="shared" si="9"/>
        <v>50109.161612314711</v>
      </c>
      <c r="Z60" s="1">
        <f t="shared" ref="Z60" si="252">(AC60*$AG$5*0.00251)/6000-35.9</f>
        <v>97.187140269562178</v>
      </c>
      <c r="AA60" s="1">
        <f t="shared" ref="AA60" si="253">IF((AD60*$AG$5*0.00251)/6000-35.9&gt;0,(AD60*$AG$5*0.00251)/6000-35.9,0)</f>
        <v>105.0616</v>
      </c>
      <c r="AB60" s="1"/>
      <c r="AC60" s="1">
        <f t="shared" ref="AC60" si="254">(P60/$AG$5)*0.01</f>
        <v>30.684470513677276</v>
      </c>
      <c r="AD60" s="1">
        <f t="shared" ref="AD60" si="255">0.5*(E60-J60)</f>
        <v>32.5</v>
      </c>
      <c r="AE60" s="1">
        <f t="shared" ref="AE60" si="256">(Z60+35.9)/0.00251</f>
        <v>53022.765047634333</v>
      </c>
      <c r="AF60" s="1">
        <f t="shared" ref="AF60" si="257">AE60*6000</f>
        <v>318136590.285806</v>
      </c>
      <c r="AG60" s="1"/>
      <c r="AH60" s="1"/>
    </row>
    <row r="61" spans="2:34">
      <c r="B61">
        <v>21</v>
      </c>
      <c r="C61" s="1" t="s">
        <v>52</v>
      </c>
      <c r="D61" s="1">
        <v>250</v>
      </c>
      <c r="E61" s="1">
        <f t="shared" ref="E61" si="258">$D$7</f>
        <v>262.5</v>
      </c>
      <c r="F61" s="1">
        <f>Y60</f>
        <v>50109.161612314711</v>
      </c>
      <c r="G61" s="1">
        <f t="shared" ref="G61" si="259">$F$7</f>
        <v>87.5</v>
      </c>
      <c r="H61" s="1">
        <f>($G$7)</f>
        <v>50</v>
      </c>
      <c r="I61" s="1"/>
      <c r="J61" s="1">
        <v>40</v>
      </c>
      <c r="K61" s="1"/>
      <c r="L61" s="1">
        <f t="shared" si="1"/>
        <v>287.5</v>
      </c>
      <c r="M61" s="1">
        <f t="shared" si="2"/>
        <v>222.5</v>
      </c>
      <c r="N61">
        <f t="shared" si="3"/>
        <v>50109.161612314711</v>
      </c>
      <c r="O61">
        <v>14</v>
      </c>
      <c r="P61">
        <f t="shared" si="4"/>
        <v>30558571117.654003</v>
      </c>
      <c r="Q61">
        <f t="shared" si="5"/>
        <v>337.5</v>
      </c>
      <c r="R61">
        <f t="shared" si="6"/>
        <v>0</v>
      </c>
      <c r="S61">
        <f t="shared" si="7"/>
        <v>50</v>
      </c>
      <c r="T61">
        <f t="shared" si="11"/>
        <v>166.66465972832293</v>
      </c>
      <c r="V61">
        <f t="shared" si="8"/>
        <v>952665822.70190203</v>
      </c>
      <c r="W61">
        <f>P61+V61</f>
        <v>31511236940.355904</v>
      </c>
      <c r="X61">
        <v>14</v>
      </c>
      <c r="Y61">
        <f t="shared" si="9"/>
        <v>51671.318608743124</v>
      </c>
      <c r="Z61" s="1"/>
      <c r="AA61" s="1"/>
      <c r="AB61" s="1"/>
      <c r="AC61" s="1"/>
      <c r="AD61" s="1"/>
      <c r="AE61" s="1"/>
      <c r="AF61" s="1"/>
      <c r="AG61" s="1"/>
      <c r="AH61" s="1"/>
    </row>
    <row r="62" spans="2:34">
      <c r="B62">
        <v>21</v>
      </c>
      <c r="C62" s="1" t="s">
        <v>53</v>
      </c>
      <c r="D62" s="1">
        <v>100</v>
      </c>
      <c r="E62" s="1">
        <f t="shared" ref="E62" si="260">$D$8</f>
        <v>135</v>
      </c>
      <c r="F62" s="1">
        <f t="shared" ref="F62" si="261">Y61</f>
        <v>51671.318608743124</v>
      </c>
      <c r="G62" s="1">
        <f t="shared" ref="G62" si="262">$F$8</f>
        <v>45</v>
      </c>
      <c r="H62" s="1">
        <f>$G$8</f>
        <v>100</v>
      </c>
      <c r="I62" s="1">
        <f t="shared" ref="I62" si="263">AC62</f>
        <v>30.392782542781546</v>
      </c>
      <c r="J62" s="1">
        <v>70</v>
      </c>
      <c r="K62" s="1">
        <f>AD62</f>
        <v>32.5</v>
      </c>
      <c r="L62" s="10">
        <f t="shared" si="1"/>
        <v>14.607217457218454</v>
      </c>
      <c r="M62" s="10">
        <f t="shared" si="2"/>
        <v>32.5</v>
      </c>
      <c r="N62">
        <f t="shared" si="3"/>
        <v>51671.318608743124</v>
      </c>
      <c r="O62">
        <v>14</v>
      </c>
      <c r="P62">
        <f t="shared" si="4"/>
        <v>31511236940.355907</v>
      </c>
      <c r="Q62">
        <f t="shared" si="5"/>
        <v>145</v>
      </c>
      <c r="R62">
        <f t="shared" si="6"/>
        <v>30.392782542781546</v>
      </c>
      <c r="S62">
        <f t="shared" si="7"/>
        <v>100</v>
      </c>
      <c r="T62">
        <f t="shared" si="11"/>
        <v>171.8604434108816</v>
      </c>
      <c r="V62">
        <f t="shared" si="8"/>
        <v>-1239784433.4186804</v>
      </c>
      <c r="W62">
        <f t="shared" ref="W62" si="264">P62+V62</f>
        <v>30271452506.937225</v>
      </c>
      <c r="X62">
        <v>14</v>
      </c>
      <c r="Y62">
        <f t="shared" si="9"/>
        <v>49638.351874159169</v>
      </c>
      <c r="Z62" s="1">
        <f t="shared" ref="Z62" si="265">(AC62*$AG$5*0.00251)/6000-35.9</f>
        <v>95.922007867155543</v>
      </c>
      <c r="AA62" s="1">
        <f t="shared" ref="AA62" si="266">IF((AD62*$AG$5*0.00251)/6000-35.9&gt;0,(AD62*$AG$5*0.00251)/6000-35.9,0)</f>
        <v>105.0616</v>
      </c>
      <c r="AB62" s="1"/>
      <c r="AC62" s="1">
        <f t="shared" ref="AC62" si="267">(P62/$AG$5)*0.01</f>
        <v>30.392782542781546</v>
      </c>
      <c r="AD62" s="1">
        <f t="shared" ref="AD62" si="268">0.5*(E62-J62)</f>
        <v>32.5</v>
      </c>
      <c r="AE62" s="1">
        <f t="shared" ref="AE62" si="269">(Z62+35.9)/0.00251</f>
        <v>52518.728233926515</v>
      </c>
      <c r="AF62" s="1">
        <f t="shared" ref="AF62" si="270">AE62*6000</f>
        <v>315112369.40355909</v>
      </c>
      <c r="AG62" s="1"/>
      <c r="AH62" s="1"/>
    </row>
    <row r="63" spans="2:34">
      <c r="B63">
        <v>22</v>
      </c>
      <c r="C63" s="1" t="s">
        <v>52</v>
      </c>
      <c r="D63" s="1">
        <v>250</v>
      </c>
      <c r="E63" s="1">
        <f t="shared" ref="E63" si="271">$D$7</f>
        <v>262.5</v>
      </c>
      <c r="F63" s="1">
        <f>Y62</f>
        <v>49638.351874159169</v>
      </c>
      <c r="G63" s="1">
        <f t="shared" ref="G63" si="272">$F$7</f>
        <v>87.5</v>
      </c>
      <c r="H63" s="1">
        <f>($G$7)</f>
        <v>50</v>
      </c>
      <c r="I63" s="1"/>
      <c r="J63" s="1">
        <v>40</v>
      </c>
      <c r="K63" s="1"/>
      <c r="L63" s="1">
        <f t="shared" si="1"/>
        <v>287.5</v>
      </c>
      <c r="M63" s="1">
        <f t="shared" si="2"/>
        <v>222.5</v>
      </c>
      <c r="N63">
        <f t="shared" si="3"/>
        <v>49638.351874159169</v>
      </c>
      <c r="O63">
        <v>14</v>
      </c>
      <c r="P63">
        <f t="shared" si="4"/>
        <v>30271452506.937229</v>
      </c>
      <c r="Q63">
        <f t="shared" si="5"/>
        <v>337.5</v>
      </c>
      <c r="R63">
        <f t="shared" si="6"/>
        <v>0</v>
      </c>
      <c r="S63">
        <f t="shared" si="7"/>
        <v>50</v>
      </c>
      <c r="T63">
        <f t="shared" si="11"/>
        <v>165.09873161694159</v>
      </c>
      <c r="V63">
        <f t="shared" si="8"/>
        <v>965011599.93203247</v>
      </c>
      <c r="W63">
        <f>P63+V63</f>
        <v>31236464106.869263</v>
      </c>
      <c r="X63">
        <v>14</v>
      </c>
      <c r="Y63">
        <f t="shared" si="9"/>
        <v>51220.753159630825</v>
      </c>
      <c r="Z63" s="1"/>
      <c r="AA63" s="1"/>
      <c r="AB63" s="1"/>
      <c r="AC63" s="1"/>
      <c r="AD63" s="1"/>
      <c r="AE63" s="1"/>
      <c r="AF63" s="1"/>
      <c r="AG63" s="1"/>
      <c r="AH63" s="1"/>
    </row>
    <row r="64" spans="2:34">
      <c r="B64">
        <v>22</v>
      </c>
      <c r="C64" s="1" t="s">
        <v>53</v>
      </c>
      <c r="D64" s="1">
        <v>100</v>
      </c>
      <c r="E64" s="1">
        <f t="shared" ref="E64" si="273">$D$8</f>
        <v>135</v>
      </c>
      <c r="F64" s="1">
        <f t="shared" ref="F64" si="274">Y63</f>
        <v>51220.753159630825</v>
      </c>
      <c r="G64" s="1">
        <f t="shared" ref="G64" si="275">$F$8</f>
        <v>45</v>
      </c>
      <c r="H64" s="1">
        <f>$G$8</f>
        <v>100</v>
      </c>
      <c r="I64" s="1">
        <f t="shared" ref="I64" si="276">AC64</f>
        <v>30.127762448755075</v>
      </c>
      <c r="J64" s="1">
        <v>70</v>
      </c>
      <c r="K64" s="1">
        <f>AD64</f>
        <v>32.5</v>
      </c>
      <c r="L64" s="10">
        <f t="shared" si="1"/>
        <v>14.872237551244925</v>
      </c>
      <c r="M64" s="10">
        <f t="shared" si="2"/>
        <v>32.5</v>
      </c>
      <c r="N64">
        <f t="shared" si="3"/>
        <v>51220.753159630825</v>
      </c>
      <c r="O64">
        <v>14</v>
      </c>
      <c r="P64">
        <f t="shared" si="4"/>
        <v>31236464106.869263</v>
      </c>
      <c r="Q64">
        <f t="shared" si="5"/>
        <v>145</v>
      </c>
      <c r="R64">
        <f t="shared" si="6"/>
        <v>30.127762448755075</v>
      </c>
      <c r="S64">
        <f t="shared" si="7"/>
        <v>100</v>
      </c>
      <c r="T64">
        <f t="shared" si="11"/>
        <v>170.36184844649918</v>
      </c>
      <c r="V64">
        <f t="shared" si="8"/>
        <v>-1225880092.2981846</v>
      </c>
      <c r="W64">
        <f t="shared" ref="W64" si="277">P64+V64</f>
        <v>30010584014.571079</v>
      </c>
      <c r="X64">
        <v>14</v>
      </c>
      <c r="Y64">
        <f t="shared" si="9"/>
        <v>49210.586407206938</v>
      </c>
      <c r="Z64" s="1">
        <f t="shared" ref="Z64" si="278">(AC64*$AG$5*0.00251)/6000-35.9</f>
        <v>94.7725415137364</v>
      </c>
      <c r="AA64" s="1">
        <f t="shared" ref="AA64" si="279">IF((AD64*$AG$5*0.00251)/6000-35.9&gt;0,(AD64*$AG$5*0.00251)/6000-35.9,0)</f>
        <v>105.0616</v>
      </c>
      <c r="AB64" s="1"/>
      <c r="AC64" s="1">
        <f t="shared" ref="AC64" si="280">(P64/$AG$5)*0.01</f>
        <v>30.127762448755075</v>
      </c>
      <c r="AD64" s="1">
        <f t="shared" ref="AD64" si="281">0.5*(E64-J64)</f>
        <v>32.5</v>
      </c>
      <c r="AE64" s="1">
        <f t="shared" ref="AE64" si="282">(Z64+35.9)/0.00251</f>
        <v>52060.773511448766</v>
      </c>
      <c r="AF64" s="1">
        <f t="shared" ref="AF64" si="283">AE64*6000</f>
        <v>312364641.06869262</v>
      </c>
      <c r="AG64" s="1"/>
      <c r="AH64" s="1"/>
    </row>
    <row r="65" spans="2:34">
      <c r="B65">
        <v>23</v>
      </c>
      <c r="C65" s="1" t="s">
        <v>52</v>
      </c>
      <c r="D65" s="1">
        <v>250</v>
      </c>
      <c r="E65" s="1">
        <f t="shared" ref="E65" si="284">$D$7</f>
        <v>262.5</v>
      </c>
      <c r="F65" s="1">
        <f>Y64</f>
        <v>49210.586407206938</v>
      </c>
      <c r="G65" s="1">
        <f t="shared" ref="G65" si="285">$F$7</f>
        <v>87.5</v>
      </c>
      <c r="H65" s="1">
        <f>($G$7)</f>
        <v>50</v>
      </c>
      <c r="I65" s="1"/>
      <c r="J65" s="1">
        <v>40</v>
      </c>
      <c r="K65" s="1"/>
      <c r="L65" s="1">
        <f t="shared" si="1"/>
        <v>287.5</v>
      </c>
      <c r="M65" s="1">
        <f t="shared" si="2"/>
        <v>222.5</v>
      </c>
      <c r="N65">
        <f t="shared" si="3"/>
        <v>49210.586407206938</v>
      </c>
      <c r="O65">
        <v>14</v>
      </c>
      <c r="P65">
        <f t="shared" si="4"/>
        <v>30010584014.571079</v>
      </c>
      <c r="Q65">
        <f t="shared" si="5"/>
        <v>337.5</v>
      </c>
      <c r="R65">
        <f t="shared" si="6"/>
        <v>0</v>
      </c>
      <c r="S65">
        <f t="shared" si="7"/>
        <v>50</v>
      </c>
      <c r="T65">
        <f t="shared" si="11"/>
        <v>163.67597011586707</v>
      </c>
      <c r="V65">
        <f t="shared" si="8"/>
        <v>976228651.60650396</v>
      </c>
      <c r="W65">
        <f>P65+V65</f>
        <v>30986812666.177582</v>
      </c>
      <c r="X65">
        <v>14</v>
      </c>
      <c r="Y65">
        <f t="shared" si="9"/>
        <v>50811.381126488232</v>
      </c>
      <c r="Z65" s="1"/>
      <c r="AA65" s="1"/>
      <c r="AB65" s="1"/>
      <c r="AC65" s="1"/>
      <c r="AD65" s="1"/>
      <c r="AE65" s="1"/>
      <c r="AF65" s="1"/>
      <c r="AG65" s="1"/>
      <c r="AH65" s="1"/>
    </row>
    <row r="66" spans="2:34">
      <c r="B66">
        <v>23</v>
      </c>
      <c r="C66" s="1" t="s">
        <v>53</v>
      </c>
      <c r="D66" s="1">
        <v>100</v>
      </c>
      <c r="E66" s="1">
        <f t="shared" ref="E66" si="286">$D$8</f>
        <v>135</v>
      </c>
      <c r="F66" s="1">
        <f t="shared" ref="F66" si="287">Y65</f>
        <v>50811.381126488232</v>
      </c>
      <c r="G66" s="1">
        <f t="shared" ref="G66" si="288">$F$8</f>
        <v>45</v>
      </c>
      <c r="H66" s="1">
        <f>$G$8</f>
        <v>100</v>
      </c>
      <c r="I66" s="1">
        <f t="shared" ref="I66" si="289">AC66</f>
        <v>29.886972093149677</v>
      </c>
      <c r="J66" s="1">
        <v>70</v>
      </c>
      <c r="K66" s="1">
        <f>AD66</f>
        <v>32.5</v>
      </c>
      <c r="L66" s="10">
        <f t="shared" si="1"/>
        <v>15.113027906850323</v>
      </c>
      <c r="M66" s="10">
        <f t="shared" si="2"/>
        <v>32.5</v>
      </c>
      <c r="N66">
        <f t="shared" si="3"/>
        <v>50811.381126488232</v>
      </c>
      <c r="O66">
        <v>14</v>
      </c>
      <c r="P66">
        <f t="shared" si="4"/>
        <v>30986812666.177582</v>
      </c>
      <c r="Q66">
        <f t="shared" si="5"/>
        <v>145</v>
      </c>
      <c r="R66">
        <f t="shared" si="6"/>
        <v>29.886972093149677</v>
      </c>
      <c r="S66">
        <f t="shared" si="7"/>
        <v>100</v>
      </c>
      <c r="T66">
        <f t="shared" si="11"/>
        <v>169.0002640892539</v>
      </c>
      <c r="V66">
        <f t="shared" si="8"/>
        <v>-1213246970.0620697</v>
      </c>
      <c r="W66">
        <f t="shared" ref="W66" si="290">P66+V66</f>
        <v>29773565696.115513</v>
      </c>
      <c r="X66">
        <v>14</v>
      </c>
      <c r="Y66">
        <f t="shared" si="9"/>
        <v>48821.929844082893</v>
      </c>
      <c r="Z66" s="1">
        <f t="shared" ref="Z66" si="291">(AC66*$AG$5*0.00251)/6000-35.9</f>
        <v>93.728166320176229</v>
      </c>
      <c r="AA66" s="1">
        <f t="shared" ref="AA66" si="292">IF((AD66*$AG$5*0.00251)/6000-35.9&gt;0,(AD66*$AG$5*0.00251)/6000-35.9,0)</f>
        <v>105.0616</v>
      </c>
      <c r="AB66" s="1"/>
      <c r="AC66" s="1">
        <f t="shared" ref="AC66" si="293">(P66/$AG$5)*0.01</f>
        <v>29.886972093149677</v>
      </c>
      <c r="AD66" s="1">
        <f t="shared" ref="AD66" si="294">0.5*(E66-J66)</f>
        <v>32.5</v>
      </c>
      <c r="AE66" s="1">
        <f t="shared" ref="AE66" si="295">(Z66+35.9)/0.00251</f>
        <v>51644.687776962644</v>
      </c>
      <c r="AF66" s="1">
        <f t="shared" ref="AF66" si="296">AE66*6000</f>
        <v>309868126.66177589</v>
      </c>
      <c r="AG66" s="1"/>
      <c r="AH66" s="1"/>
    </row>
    <row r="67" spans="2:34">
      <c r="B67">
        <v>24</v>
      </c>
      <c r="C67" s="1" t="s">
        <v>52</v>
      </c>
      <c r="D67" s="1">
        <v>250</v>
      </c>
      <c r="E67" s="1">
        <f t="shared" ref="E67" si="297">$D$7</f>
        <v>262.5</v>
      </c>
      <c r="F67" s="1">
        <f>Y66</f>
        <v>48821.929844082893</v>
      </c>
      <c r="G67" s="1">
        <f t="shared" ref="G67" si="298">$F$7</f>
        <v>87.5</v>
      </c>
      <c r="H67" s="1">
        <f>($G$7)</f>
        <v>50</v>
      </c>
      <c r="I67" s="1"/>
      <c r="J67" s="1">
        <v>40</v>
      </c>
      <c r="K67" s="1"/>
      <c r="L67" s="1">
        <f t="shared" si="1"/>
        <v>287.5</v>
      </c>
      <c r="M67" s="1">
        <f t="shared" si="2"/>
        <v>222.5</v>
      </c>
      <c r="N67">
        <f t="shared" si="3"/>
        <v>48821.929844082893</v>
      </c>
      <c r="O67">
        <v>14</v>
      </c>
      <c r="P67">
        <f t="shared" si="4"/>
        <v>29773565696.115513</v>
      </c>
      <c r="Q67">
        <f t="shared" si="5"/>
        <v>337.5</v>
      </c>
      <c r="R67">
        <f t="shared" si="6"/>
        <v>0</v>
      </c>
      <c r="S67">
        <f t="shared" si="7"/>
        <v>50</v>
      </c>
      <c r="T67">
        <f t="shared" si="11"/>
        <v>162.38328606847864</v>
      </c>
      <c r="V67">
        <f t="shared" si="8"/>
        <v>986420172.63611436</v>
      </c>
      <c r="W67">
        <f>P67+V67</f>
        <v>30759985868.751629</v>
      </c>
      <c r="X67">
        <v>14</v>
      </c>
      <c r="Y67">
        <f t="shared" si="9"/>
        <v>50439.436358309766</v>
      </c>
      <c r="Z67" s="1"/>
      <c r="AA67" s="1"/>
      <c r="AB67" s="1"/>
      <c r="AC67" s="1"/>
      <c r="AD67" s="1"/>
      <c r="AE67" s="1"/>
      <c r="AF67" s="1"/>
      <c r="AG67" s="1"/>
      <c r="AH67" s="1"/>
    </row>
    <row r="68" spans="2:34">
      <c r="B68">
        <v>24</v>
      </c>
      <c r="C68" s="1" t="s">
        <v>53</v>
      </c>
      <c r="D68" s="1">
        <v>100</v>
      </c>
      <c r="E68" s="1">
        <f t="shared" ref="E68" si="299">$D$8</f>
        <v>135</v>
      </c>
      <c r="F68" s="1">
        <f t="shared" ref="F68" si="300">Y67</f>
        <v>50439.436358309766</v>
      </c>
      <c r="G68" s="1">
        <f t="shared" ref="G68" si="301">$F$8</f>
        <v>45</v>
      </c>
      <c r="H68" s="1">
        <f>$G$8</f>
        <v>100</v>
      </c>
      <c r="I68" s="1">
        <f t="shared" ref="I68" si="302">AC68</f>
        <v>29.668196246866927</v>
      </c>
      <c r="J68" s="1">
        <v>70</v>
      </c>
      <c r="K68" s="1">
        <f>AD68</f>
        <v>32.5</v>
      </c>
      <c r="L68" s="10">
        <f t="shared" si="1"/>
        <v>15.331803753133073</v>
      </c>
      <c r="M68" s="10">
        <f t="shared" si="2"/>
        <v>32.5</v>
      </c>
      <c r="N68">
        <f t="shared" si="3"/>
        <v>50439.436358309766</v>
      </c>
      <c r="O68">
        <v>14</v>
      </c>
      <c r="P68">
        <f t="shared" si="4"/>
        <v>30759985868.751629</v>
      </c>
      <c r="Q68">
        <f t="shared" si="5"/>
        <v>145</v>
      </c>
      <c r="R68">
        <f t="shared" si="6"/>
        <v>29.668196246866927</v>
      </c>
      <c r="S68">
        <f t="shared" si="7"/>
        <v>100</v>
      </c>
      <c r="T68">
        <f t="shared" si="11"/>
        <v>167.76316400153343</v>
      </c>
      <c r="V68">
        <f t="shared" si="8"/>
        <v>-1201768844.1983883</v>
      </c>
      <c r="W68">
        <f t="shared" ref="W68" si="303">P68+V68</f>
        <v>29558217024.553242</v>
      </c>
      <c r="X68">
        <v>14</v>
      </c>
      <c r="Y68">
        <f t="shared" si="9"/>
        <v>48468.806612477434</v>
      </c>
      <c r="Z68" s="1">
        <f t="shared" ref="Z68" si="304">(AC68*$AG$5*0.00251)/6000-35.9</f>
        <v>92.779274217610975</v>
      </c>
      <c r="AA68" s="1">
        <f t="shared" ref="AA68" si="305">IF((AD68*$AG$5*0.00251)/6000-35.9&gt;0,(AD68*$AG$5*0.00251)/6000-35.9,0)</f>
        <v>105.0616</v>
      </c>
      <c r="AB68" s="1"/>
      <c r="AC68" s="1">
        <f t="shared" ref="AC68" si="306">(P68/$AG$5)*0.01</f>
        <v>29.668196246866927</v>
      </c>
      <c r="AD68" s="1">
        <f t="shared" ref="AD68" si="307">0.5*(E68-J68)</f>
        <v>32.5</v>
      </c>
      <c r="AE68" s="1">
        <f t="shared" ref="AE68" si="308">(Z68+35.9)/0.00251</f>
        <v>51266.643114586048</v>
      </c>
      <c r="AF68" s="1">
        <f t="shared" ref="AF68" si="309">AE68*6000</f>
        <v>307599858.68751627</v>
      </c>
      <c r="AG68" s="1"/>
      <c r="AH68" s="1"/>
    </row>
    <row r="69" spans="2:34">
      <c r="B69">
        <v>25</v>
      </c>
      <c r="C69" s="1" t="s">
        <v>52</v>
      </c>
      <c r="D69" s="1">
        <v>250</v>
      </c>
      <c r="E69" s="1">
        <f t="shared" ref="E69" si="310">$D$7</f>
        <v>262.5</v>
      </c>
      <c r="F69" s="1">
        <f>Y68</f>
        <v>48468.806612477434</v>
      </c>
      <c r="G69" s="1">
        <f t="shared" ref="G69" si="311">$F$7</f>
        <v>87.5</v>
      </c>
      <c r="H69" s="1">
        <f>($G$7)</f>
        <v>50</v>
      </c>
      <c r="I69" s="1"/>
      <c r="J69" s="1">
        <v>40</v>
      </c>
      <c r="K69" s="1"/>
      <c r="L69" s="1">
        <f t="shared" si="1"/>
        <v>287.5</v>
      </c>
      <c r="M69" s="1">
        <f t="shared" si="2"/>
        <v>222.5</v>
      </c>
      <c r="N69">
        <f t="shared" si="3"/>
        <v>48468.806612477434</v>
      </c>
      <c r="O69">
        <v>14</v>
      </c>
      <c r="P69">
        <f t="shared" si="4"/>
        <v>29558217024.553238</v>
      </c>
      <c r="Q69">
        <f t="shared" si="5"/>
        <v>337.5</v>
      </c>
      <c r="R69">
        <f t="shared" si="6"/>
        <v>0</v>
      </c>
      <c r="S69">
        <f t="shared" si="7"/>
        <v>50</v>
      </c>
      <c r="T69">
        <f t="shared" si="11"/>
        <v>161.20878700794708</v>
      </c>
      <c r="V69">
        <f t="shared" si="8"/>
        <v>995679923.2293452</v>
      </c>
      <c r="W69">
        <f>P69+V69</f>
        <v>30553896947.782581</v>
      </c>
      <c r="X69">
        <v>14</v>
      </c>
      <c r="Y69">
        <f t="shared" si="9"/>
        <v>50101.497028372331</v>
      </c>
      <c r="Z69" s="1"/>
      <c r="AA69" s="1"/>
      <c r="AB69" s="1"/>
      <c r="AC69" s="1"/>
      <c r="AD69" s="1"/>
      <c r="AE69" s="1"/>
      <c r="AF69" s="1"/>
      <c r="AG69" s="1"/>
      <c r="AH69" s="1"/>
    </row>
    <row r="70" spans="2:34">
      <c r="B70">
        <v>25</v>
      </c>
      <c r="C70" s="1" t="s">
        <v>53</v>
      </c>
      <c r="D70" s="1">
        <v>100</v>
      </c>
      <c r="E70" s="1">
        <f t="shared" ref="E70" si="312">$D$8</f>
        <v>135</v>
      </c>
      <c r="F70" s="1">
        <f t="shared" ref="F70" si="313">Y69</f>
        <v>50101.497028372331</v>
      </c>
      <c r="G70" s="1">
        <f t="shared" ref="G70" si="314">$F$8</f>
        <v>45</v>
      </c>
      <c r="H70" s="1">
        <f>$G$8</f>
        <v>100</v>
      </c>
      <c r="I70" s="1">
        <f t="shared" ref="I70" si="315">AC70</f>
        <v>29.469422210438449</v>
      </c>
      <c r="J70" s="1">
        <v>70</v>
      </c>
      <c r="K70" s="1">
        <f>AD70</f>
        <v>32.5</v>
      </c>
      <c r="L70" s="10">
        <f t="shared" si="1"/>
        <v>15.530577789561551</v>
      </c>
      <c r="M70" s="10">
        <f t="shared" si="2"/>
        <v>32.5</v>
      </c>
      <c r="N70">
        <f t="shared" si="3"/>
        <v>50101.497028372331</v>
      </c>
      <c r="O70">
        <v>14</v>
      </c>
      <c r="P70">
        <f t="shared" si="4"/>
        <v>30553896947.782581</v>
      </c>
      <c r="Q70">
        <f t="shared" si="5"/>
        <v>145</v>
      </c>
      <c r="R70">
        <f t="shared" si="6"/>
        <v>29.469422210438449</v>
      </c>
      <c r="S70">
        <f t="shared" si="7"/>
        <v>100</v>
      </c>
      <c r="T70">
        <f t="shared" si="11"/>
        <v>166.6391670792022</v>
      </c>
      <c r="V70">
        <f t="shared" si="8"/>
        <v>-1191340117.9595268</v>
      </c>
      <c r="W70">
        <f t="shared" ref="W70" si="316">P70+V70</f>
        <v>29362556829.823055</v>
      </c>
      <c r="X70">
        <v>14</v>
      </c>
      <c r="Y70">
        <f t="shared" si="9"/>
        <v>48147.968040507432</v>
      </c>
      <c r="Z70" s="1">
        <f t="shared" ref="Z70" si="317">(AC70*$AG$5*0.00251)/6000-35.9</f>
        <v>91.917135564890486</v>
      </c>
      <c r="AA70" s="1">
        <f t="shared" ref="AA70" si="318">IF((AD70*$AG$5*0.00251)/6000-35.9&gt;0,(AD70*$AG$5*0.00251)/6000-35.9,0)</f>
        <v>105.0616</v>
      </c>
      <c r="AB70" s="1"/>
      <c r="AC70" s="1">
        <f t="shared" ref="AC70" si="319">(P70/$AG$5)*0.01</f>
        <v>29.469422210438449</v>
      </c>
      <c r="AD70" s="1">
        <f t="shared" ref="AD70" si="320">0.5*(E70-J70)</f>
        <v>32.5</v>
      </c>
      <c r="AE70" s="1">
        <f t="shared" ref="AE70" si="321">(Z70+35.9)/0.00251</f>
        <v>50923.161579637643</v>
      </c>
      <c r="AF70" s="1">
        <f t="shared" ref="AF70" si="322">AE70*6000</f>
        <v>305538969.47782588</v>
      </c>
      <c r="AG70" s="1"/>
      <c r="AH70" s="1"/>
    </row>
    <row r="71" spans="2:34">
      <c r="B71">
        <v>26</v>
      </c>
      <c r="C71" s="1" t="s">
        <v>52</v>
      </c>
      <c r="D71" s="1">
        <v>250</v>
      </c>
      <c r="E71" s="1">
        <f t="shared" ref="E71" si="323">$D$7</f>
        <v>262.5</v>
      </c>
      <c r="F71" s="1">
        <f>Y70</f>
        <v>48147.968040507432</v>
      </c>
      <c r="G71" s="1">
        <f t="shared" ref="G71" si="324">$F$7</f>
        <v>87.5</v>
      </c>
      <c r="H71" s="1">
        <f>($G$7)</f>
        <v>50</v>
      </c>
      <c r="I71" s="1"/>
      <c r="J71" s="1">
        <v>40</v>
      </c>
      <c r="K71" s="1"/>
      <c r="L71" s="1">
        <f t="shared" si="1"/>
        <v>287.5</v>
      </c>
      <c r="M71" s="1">
        <f t="shared" si="2"/>
        <v>222.5</v>
      </c>
      <c r="N71">
        <f t="shared" si="3"/>
        <v>48147.968040507432</v>
      </c>
      <c r="O71">
        <v>14</v>
      </c>
      <c r="P71">
        <f t="shared" si="4"/>
        <v>29362556829.823051</v>
      </c>
      <c r="Q71">
        <f t="shared" si="5"/>
        <v>337.5</v>
      </c>
      <c r="R71">
        <f t="shared" si="6"/>
        <v>0</v>
      </c>
      <c r="S71">
        <f t="shared" si="7"/>
        <v>50</v>
      </c>
      <c r="T71">
        <f t="shared" si="11"/>
        <v>160.14166774862264</v>
      </c>
      <c r="V71">
        <f t="shared" si="8"/>
        <v>1004093091.4698591</v>
      </c>
      <c r="W71">
        <f>P71+V71</f>
        <v>30366649921.292912</v>
      </c>
      <c r="X71">
        <v>14</v>
      </c>
      <c r="Y71">
        <f t="shared" si="9"/>
        <v>49794.454154028783</v>
      </c>
      <c r="Z71" s="1"/>
      <c r="AA71" s="1"/>
      <c r="AB71" s="1"/>
      <c r="AC71" s="1"/>
      <c r="AD71" s="1"/>
      <c r="AE71" s="1"/>
      <c r="AF71" s="1"/>
      <c r="AG71" s="1"/>
      <c r="AH71" s="1"/>
    </row>
    <row r="72" spans="2:34">
      <c r="B72">
        <v>26</v>
      </c>
      <c r="C72" s="1" t="s">
        <v>53</v>
      </c>
      <c r="D72" s="1">
        <v>100</v>
      </c>
      <c r="E72" s="1">
        <f t="shared" ref="E72" si="325">$D$8</f>
        <v>135</v>
      </c>
      <c r="F72" s="1">
        <f t="shared" ref="F72" si="326">Y71</f>
        <v>49794.454154028783</v>
      </c>
      <c r="G72" s="1">
        <f t="shared" ref="G72" si="327">$F$8</f>
        <v>45</v>
      </c>
      <c r="H72" s="1">
        <f>$G$8</f>
        <v>100</v>
      </c>
      <c r="I72" s="1">
        <f t="shared" ref="I72" si="328">AC72</f>
        <v>29.288821297543318</v>
      </c>
      <c r="J72" s="1">
        <v>70</v>
      </c>
      <c r="K72" s="1">
        <f>AD72</f>
        <v>32.5</v>
      </c>
      <c r="L72" s="10">
        <f t="shared" si="1"/>
        <v>15.711178702456682</v>
      </c>
      <c r="M72" s="10">
        <f t="shared" si="2"/>
        <v>32.5</v>
      </c>
      <c r="N72">
        <f t="shared" si="3"/>
        <v>49794.454154028783</v>
      </c>
      <c r="O72">
        <v>14</v>
      </c>
      <c r="P72">
        <f t="shared" si="4"/>
        <v>30366649921.292912</v>
      </c>
      <c r="Q72">
        <f t="shared" si="5"/>
        <v>145</v>
      </c>
      <c r="R72">
        <f t="shared" si="6"/>
        <v>29.288821297543318</v>
      </c>
      <c r="S72">
        <f t="shared" si="7"/>
        <v>100</v>
      </c>
      <c r="T72">
        <f t="shared" si="11"/>
        <v>165.61793274743684</v>
      </c>
      <c r="V72">
        <f t="shared" si="8"/>
        <v>-1181864848.8906238</v>
      </c>
      <c r="W72">
        <f t="shared" ref="W72" si="329">P72+V72</f>
        <v>29184785072.402287</v>
      </c>
      <c r="X72">
        <v>14</v>
      </c>
      <c r="Y72">
        <f t="shared" si="9"/>
        <v>47856.462469503946</v>
      </c>
      <c r="Z72" s="1">
        <f t="shared" ref="Z72" si="330">(AC72*$AG$5*0.00251)/6000-35.9</f>
        <v>91.133818837408683</v>
      </c>
      <c r="AA72" s="1">
        <f t="shared" ref="AA72" si="331">IF((AD72*$AG$5*0.00251)/6000-35.9&gt;0,(AD72*$AG$5*0.00251)/6000-35.9,0)</f>
        <v>105.0616</v>
      </c>
      <c r="AB72" s="1"/>
      <c r="AC72" s="1">
        <f t="shared" ref="AC72" si="332">(P72/$AG$5)*0.01</f>
        <v>29.288821297543318</v>
      </c>
      <c r="AD72" s="1">
        <f t="shared" ref="AD72" si="333">0.5*(E72-J72)</f>
        <v>32.5</v>
      </c>
      <c r="AE72" s="1">
        <f t="shared" ref="AE72" si="334">(Z72+35.9)/0.00251</f>
        <v>50611.083202154856</v>
      </c>
      <c r="AF72" s="1">
        <f t="shared" ref="AF72" si="335">AE72*6000</f>
        <v>303666499.21292913</v>
      </c>
      <c r="AG72" s="1"/>
      <c r="AH72" s="1"/>
    </row>
    <row r="73" spans="2:34">
      <c r="B73">
        <v>27</v>
      </c>
      <c r="C73" s="1" t="s">
        <v>52</v>
      </c>
      <c r="D73" s="1">
        <v>250</v>
      </c>
      <c r="E73" s="1">
        <f t="shared" ref="E73" si="336">$D$7</f>
        <v>262.5</v>
      </c>
      <c r="F73" s="1">
        <f>Y72</f>
        <v>47856.462469503946</v>
      </c>
      <c r="G73" s="1">
        <f t="shared" ref="G73" si="337">$F$7</f>
        <v>87.5</v>
      </c>
      <c r="H73" s="1">
        <f>($G$7)</f>
        <v>50</v>
      </c>
      <c r="I73" s="1"/>
      <c r="J73" s="1">
        <v>40</v>
      </c>
      <c r="K73" s="1"/>
      <c r="L73" s="1">
        <f t="shared" si="1"/>
        <v>287.5</v>
      </c>
      <c r="M73" s="1">
        <f t="shared" si="2"/>
        <v>222.5</v>
      </c>
      <c r="N73">
        <f t="shared" si="3"/>
        <v>47856.462469503946</v>
      </c>
      <c r="O73">
        <v>14</v>
      </c>
      <c r="P73">
        <f t="shared" si="4"/>
        <v>29184785072.402287</v>
      </c>
      <c r="Q73">
        <f t="shared" si="5"/>
        <v>337.5</v>
      </c>
      <c r="R73">
        <f t="shared" si="6"/>
        <v>0</v>
      </c>
      <c r="S73">
        <f t="shared" si="7"/>
        <v>50</v>
      </c>
      <c r="T73">
        <f t="shared" si="11"/>
        <v>159.17211098021991</v>
      </c>
      <c r="V73">
        <f t="shared" si="8"/>
        <v>1011737077.0319462</v>
      </c>
      <c r="W73">
        <f>P73+V73</f>
        <v>30196522149.434235</v>
      </c>
      <c r="X73">
        <v>14</v>
      </c>
      <c r="Y73">
        <f t="shared" si="9"/>
        <v>49515.482994612088</v>
      </c>
      <c r="Z73" s="1"/>
      <c r="AA73" s="1"/>
      <c r="AB73" s="1"/>
      <c r="AC73" s="1"/>
      <c r="AD73" s="1"/>
      <c r="AE73" s="1"/>
      <c r="AF73" s="1"/>
      <c r="AG73" s="1"/>
      <c r="AH73" s="1"/>
    </row>
    <row r="74" spans="2:34">
      <c r="B74">
        <v>27</v>
      </c>
      <c r="C74" s="1" t="s">
        <v>53</v>
      </c>
      <c r="D74" s="1">
        <v>100</v>
      </c>
      <c r="E74" s="1">
        <f t="shared" ref="E74" si="338">$D$8</f>
        <v>135</v>
      </c>
      <c r="F74" s="1">
        <f t="shared" ref="F74" si="339">Y73</f>
        <v>49515.482994612088</v>
      </c>
      <c r="G74" s="1">
        <f t="shared" ref="G74" si="340">$F$8</f>
        <v>45</v>
      </c>
      <c r="H74" s="1">
        <f>$G$8</f>
        <v>100</v>
      </c>
      <c r="I74" s="1">
        <f t="shared" ref="I74" si="341">AC74</f>
        <v>29.124732011414196</v>
      </c>
      <c r="J74" s="1">
        <v>70</v>
      </c>
      <c r="K74" s="1">
        <f>AD74</f>
        <v>32.5</v>
      </c>
      <c r="L74" s="10">
        <f t="shared" si="1"/>
        <v>15.875267988585804</v>
      </c>
      <c r="M74" s="10">
        <f t="shared" si="2"/>
        <v>32.5</v>
      </c>
      <c r="N74">
        <f t="shared" si="3"/>
        <v>49515.482994612088</v>
      </c>
      <c r="O74">
        <v>14</v>
      </c>
      <c r="P74">
        <f t="shared" si="4"/>
        <v>30196522149.434235</v>
      </c>
      <c r="Q74">
        <f t="shared" si="5"/>
        <v>145</v>
      </c>
      <c r="R74">
        <f t="shared" si="6"/>
        <v>29.124732011414196</v>
      </c>
      <c r="S74">
        <f t="shared" si="7"/>
        <v>100</v>
      </c>
      <c r="T74">
        <f t="shared" si="11"/>
        <v>164.69006582924891</v>
      </c>
      <c r="V74">
        <f t="shared" si="8"/>
        <v>-1173255866.1757879</v>
      </c>
      <c r="W74">
        <f t="shared" ref="W74" si="342">P74+V74</f>
        <v>29023266283.258446</v>
      </c>
      <c r="X74">
        <v>14</v>
      </c>
      <c r="Y74">
        <f t="shared" si="9"/>
        <v>47591.60809926939</v>
      </c>
      <c r="Z74" s="1">
        <f t="shared" ref="Z74" si="343">(AC74*$AG$5*0.00251)/6000-35.9</f>
        <v>90.422117658466561</v>
      </c>
      <c r="AA74" s="1">
        <f t="shared" ref="AA74" si="344">IF((AD74*$AG$5*0.00251)/6000-35.9&gt;0,(AD74*$AG$5*0.00251)/6000-35.9,0)</f>
        <v>105.0616</v>
      </c>
      <c r="AB74" s="1"/>
      <c r="AC74" s="1">
        <f t="shared" ref="AC74" si="345">(P74/$AG$5)*0.01</f>
        <v>29.124732011414196</v>
      </c>
      <c r="AD74" s="1">
        <f t="shared" ref="AD74" si="346">0.5*(E74-J74)</f>
        <v>32.5</v>
      </c>
      <c r="AE74" s="1">
        <f t="shared" ref="AE74" si="347">(Z74+35.9)/0.00251</f>
        <v>50327.536915723729</v>
      </c>
      <c r="AF74" s="1">
        <f t="shared" ref="AF74" si="348">AE74*6000</f>
        <v>301965221.49434239</v>
      </c>
      <c r="AG74" s="1"/>
      <c r="AH74" s="1"/>
    </row>
    <row r="75" spans="2:34">
      <c r="B75">
        <v>28</v>
      </c>
      <c r="C75" s="1" t="s">
        <v>52</v>
      </c>
      <c r="D75" s="1">
        <v>250</v>
      </c>
      <c r="E75" s="1">
        <f t="shared" ref="E75" si="349">$D$7</f>
        <v>262.5</v>
      </c>
      <c r="F75" s="1">
        <f>Y74</f>
        <v>47591.60809926939</v>
      </c>
      <c r="G75" s="1">
        <f t="shared" ref="G75" si="350">$F$7</f>
        <v>87.5</v>
      </c>
      <c r="H75" s="1">
        <f>($G$7)</f>
        <v>50</v>
      </c>
      <c r="I75" s="1"/>
      <c r="J75" s="1">
        <v>40</v>
      </c>
      <c r="K75" s="1"/>
      <c r="L75" s="1">
        <f t="shared" si="1"/>
        <v>287.5</v>
      </c>
      <c r="M75" s="1">
        <f t="shared" si="2"/>
        <v>222.5</v>
      </c>
      <c r="N75">
        <f t="shared" si="3"/>
        <v>47591.60809926939</v>
      </c>
      <c r="O75">
        <v>14</v>
      </c>
      <c r="P75">
        <f t="shared" si="4"/>
        <v>29023266283.258446</v>
      </c>
      <c r="Q75">
        <f t="shared" si="5"/>
        <v>337.5</v>
      </c>
      <c r="R75">
        <f t="shared" si="6"/>
        <v>0</v>
      </c>
      <c r="S75">
        <f t="shared" si="7"/>
        <v>50</v>
      </c>
      <c r="T75">
        <f t="shared" si="11"/>
        <v>158.29119695028223</v>
      </c>
      <c r="V75">
        <f t="shared" si="8"/>
        <v>1018682203.2439749</v>
      </c>
      <c r="W75">
        <f>P75+V75</f>
        <v>30041948486.502422</v>
      </c>
      <c r="X75">
        <v>14</v>
      </c>
      <c r="Y75">
        <f t="shared" si="9"/>
        <v>49262.017064315922</v>
      </c>
      <c r="Z75" s="1"/>
      <c r="AA75" s="1"/>
      <c r="AB75" s="1"/>
      <c r="AC75" s="1"/>
      <c r="AD75" s="1"/>
      <c r="AE75" s="1"/>
      <c r="AF75" s="1"/>
      <c r="AG75" s="1"/>
      <c r="AH75" s="1"/>
    </row>
    <row r="76" spans="2:34">
      <c r="B76">
        <v>28</v>
      </c>
      <c r="C76" s="1" t="s">
        <v>53</v>
      </c>
      <c r="D76" s="1">
        <v>100</v>
      </c>
      <c r="E76" s="1">
        <f t="shared" ref="E76" si="351">$D$8</f>
        <v>135</v>
      </c>
      <c r="F76" s="1">
        <f t="shared" ref="F76" si="352">Y75</f>
        <v>49262.017064315922</v>
      </c>
      <c r="G76" s="1">
        <f t="shared" ref="G76" si="353">$F$8</f>
        <v>45</v>
      </c>
      <c r="H76" s="1">
        <f>$G$8</f>
        <v>100</v>
      </c>
      <c r="I76" s="1">
        <f t="shared" ref="I76" si="354">AC76</f>
        <v>28.975644759358048</v>
      </c>
      <c r="J76" s="1">
        <v>70</v>
      </c>
      <c r="K76" s="1">
        <f>AD76</f>
        <v>32.5</v>
      </c>
      <c r="L76" s="10">
        <f t="shared" si="1"/>
        <v>16.024355240641952</v>
      </c>
      <c r="M76" s="10">
        <f t="shared" si="2"/>
        <v>32.5</v>
      </c>
      <c r="N76">
        <f t="shared" si="3"/>
        <v>49262.017064315922</v>
      </c>
      <c r="O76">
        <v>14</v>
      </c>
      <c r="P76">
        <f t="shared" si="4"/>
        <v>30041948486.502422</v>
      </c>
      <c r="Q76">
        <f t="shared" si="5"/>
        <v>145</v>
      </c>
      <c r="R76">
        <f t="shared" si="6"/>
        <v>28.975644759358048</v>
      </c>
      <c r="S76">
        <f t="shared" si="7"/>
        <v>100</v>
      </c>
      <c r="T76">
        <f t="shared" si="11"/>
        <v>163.84703011150202</v>
      </c>
      <c r="V76">
        <f t="shared" si="8"/>
        <v>-1165433968.6818607</v>
      </c>
      <c r="W76">
        <f t="shared" ref="W76" si="355">P76+V76</f>
        <v>28876514517.82056</v>
      </c>
      <c r="X76">
        <v>14</v>
      </c>
      <c r="Y76">
        <f t="shared" si="9"/>
        <v>47350.968315985439</v>
      </c>
      <c r="Z76" s="1">
        <f t="shared" ref="Z76" si="356">(AC76*$AG$5*0.00251)/6000-35.9</f>
        <v>89.775484501868476</v>
      </c>
      <c r="AA76" s="1">
        <f t="shared" ref="AA76" si="357">IF((AD76*$AG$5*0.00251)/6000-35.9&gt;0,(AD76*$AG$5*0.00251)/6000-35.9,0)</f>
        <v>105.0616</v>
      </c>
      <c r="AB76" s="1"/>
      <c r="AC76" s="1">
        <f t="shared" ref="AC76" si="358">(P76/$AG$5)*0.01</f>
        <v>28.975644759358048</v>
      </c>
      <c r="AD76" s="1">
        <f t="shared" ref="AD76" si="359">0.5*(E76-J76)</f>
        <v>32.5</v>
      </c>
      <c r="AE76" s="1">
        <f t="shared" ref="AE76" si="360">(Z76+35.9)/0.00251</f>
        <v>50069.914144170711</v>
      </c>
      <c r="AF76" s="1">
        <f t="shared" ref="AF76" si="361">AE76*6000</f>
        <v>300419484.86502427</v>
      </c>
      <c r="AG76" s="1"/>
      <c r="AH76" s="1"/>
    </row>
    <row r="77" spans="2:34">
      <c r="B77">
        <v>29</v>
      </c>
      <c r="C77" s="1" t="s">
        <v>52</v>
      </c>
      <c r="D77" s="1">
        <v>250</v>
      </c>
      <c r="E77" s="1">
        <f t="shared" ref="E77" si="362">$D$7</f>
        <v>262.5</v>
      </c>
      <c r="F77" s="1">
        <f>Y76</f>
        <v>47350.968315985439</v>
      </c>
      <c r="G77" s="1">
        <f t="shared" ref="G77" si="363">$F$7</f>
        <v>87.5</v>
      </c>
      <c r="H77" s="1">
        <f>($G$7)</f>
        <v>50</v>
      </c>
      <c r="I77" s="1"/>
      <c r="J77" s="1">
        <v>40</v>
      </c>
      <c r="K77" s="1"/>
      <c r="L77" s="1">
        <f t="shared" si="1"/>
        <v>287.5</v>
      </c>
      <c r="M77" s="1">
        <f t="shared" si="2"/>
        <v>222.5</v>
      </c>
      <c r="N77">
        <f t="shared" si="3"/>
        <v>47350.968315985439</v>
      </c>
      <c r="O77">
        <v>14</v>
      </c>
      <c r="P77">
        <f t="shared" si="4"/>
        <v>28876514517.82056</v>
      </c>
      <c r="Q77">
        <f t="shared" si="5"/>
        <v>337.5</v>
      </c>
      <c r="R77">
        <f t="shared" si="6"/>
        <v>0</v>
      </c>
      <c r="S77">
        <f t="shared" si="7"/>
        <v>50</v>
      </c>
      <c r="T77">
        <f t="shared" si="11"/>
        <v>157.49082140402166</v>
      </c>
      <c r="V77">
        <f t="shared" si="8"/>
        <v>1024992364.0506933</v>
      </c>
      <c r="W77">
        <f>P77+V77</f>
        <v>29901506881.871254</v>
      </c>
      <c r="X77">
        <v>14</v>
      </c>
      <c r="Y77">
        <f t="shared" si="9"/>
        <v>49031.724520974771</v>
      </c>
      <c r="Z77" s="1"/>
      <c r="AA77" s="1"/>
      <c r="AB77" s="1"/>
      <c r="AC77" s="1"/>
      <c r="AD77" s="1"/>
      <c r="AE77" s="1"/>
      <c r="AF77" s="1"/>
      <c r="AG77" s="1"/>
      <c r="AH77" s="1"/>
    </row>
    <row r="78" spans="2:34">
      <c r="B78">
        <v>29</v>
      </c>
      <c r="C78" s="1" t="s">
        <v>53</v>
      </c>
      <c r="D78" s="1">
        <v>100</v>
      </c>
      <c r="E78" s="1">
        <f t="shared" ref="E78" si="364">$D$8</f>
        <v>135</v>
      </c>
      <c r="F78" s="1">
        <f t="shared" ref="F78" si="365">Y77</f>
        <v>49031.724520974771</v>
      </c>
      <c r="G78" s="1">
        <f t="shared" ref="G78" si="366">$F$8</f>
        <v>45</v>
      </c>
      <c r="H78" s="1">
        <f>$G$8</f>
        <v>100</v>
      </c>
      <c r="I78" s="1">
        <f t="shared" ref="I78" si="367">AC78</f>
        <v>28.840187964767797</v>
      </c>
      <c r="J78" s="1">
        <v>70</v>
      </c>
      <c r="K78" s="1">
        <f>AD78</f>
        <v>32.5</v>
      </c>
      <c r="L78" s="10">
        <f t="shared" si="1"/>
        <v>16.159812035232203</v>
      </c>
      <c r="M78" s="10">
        <f t="shared" si="2"/>
        <v>32.5</v>
      </c>
      <c r="N78">
        <f t="shared" si="3"/>
        <v>49031.724520974771</v>
      </c>
      <c r="O78">
        <v>14</v>
      </c>
      <c r="P78">
        <f t="shared" si="4"/>
        <v>29901506881.871254</v>
      </c>
      <c r="Q78">
        <f t="shared" si="5"/>
        <v>145</v>
      </c>
      <c r="R78">
        <f t="shared" si="6"/>
        <v>28.840187964767797</v>
      </c>
      <c r="S78">
        <f t="shared" si="7"/>
        <v>100</v>
      </c>
      <c r="T78">
        <f t="shared" si="11"/>
        <v>163.0810698132461</v>
      </c>
      <c r="V78">
        <f t="shared" si="8"/>
        <v>-1158327196.3218617</v>
      </c>
      <c r="W78">
        <f t="shared" ref="W78" si="368">P78+V78</f>
        <v>28743179685.549393</v>
      </c>
      <c r="X78">
        <v>14</v>
      </c>
      <c r="Y78">
        <f t="shared" si="9"/>
        <v>47132.329275792654</v>
      </c>
      <c r="Z78" s="1">
        <f t="shared" ref="Z78" si="369">(AC78*$AG$5*0.00251)/6000-35.9</f>
        <v>89.187970455828093</v>
      </c>
      <c r="AA78" s="1">
        <f t="shared" ref="AA78" si="370">IF((AD78*$AG$5*0.00251)/6000-35.9&gt;0,(AD78*$AG$5*0.00251)/6000-35.9,0)</f>
        <v>105.0616</v>
      </c>
      <c r="AB78" s="1"/>
      <c r="AC78" s="1">
        <f t="shared" ref="AC78" si="371">(P78/$AG$5)*0.01</f>
        <v>28.840187964767797</v>
      </c>
      <c r="AD78" s="1">
        <f t="shared" ref="AD78" si="372">0.5*(E78-J78)</f>
        <v>32.5</v>
      </c>
      <c r="AE78" s="1">
        <f t="shared" ref="AE78" si="373">(Z78+35.9)/0.00251</f>
        <v>49835.844803118765</v>
      </c>
      <c r="AF78" s="1">
        <f t="shared" ref="AF78" si="374">AE78*6000</f>
        <v>299015068.81871259</v>
      </c>
      <c r="AG78" s="1"/>
      <c r="AH78" s="1"/>
    </row>
    <row r="79" spans="2:34">
      <c r="B79">
        <v>30</v>
      </c>
      <c r="C79" s="1" t="s">
        <v>52</v>
      </c>
      <c r="D79" s="1">
        <v>250</v>
      </c>
      <c r="E79" s="1">
        <f t="shared" ref="E79" si="375">$D$7</f>
        <v>262.5</v>
      </c>
      <c r="F79" s="1">
        <f>Y78</f>
        <v>47132.329275792654</v>
      </c>
      <c r="G79" s="1">
        <f t="shared" ref="G79" si="376">$F$7</f>
        <v>87.5</v>
      </c>
      <c r="H79" s="1">
        <f>($G$7)</f>
        <v>50</v>
      </c>
      <c r="I79" s="1"/>
      <c r="J79" s="1">
        <v>40</v>
      </c>
      <c r="K79" s="1"/>
      <c r="L79" s="1">
        <f t="shared" si="1"/>
        <v>287.5</v>
      </c>
      <c r="M79" s="1">
        <f t="shared" si="2"/>
        <v>222.5</v>
      </c>
      <c r="N79">
        <f t="shared" si="3"/>
        <v>47132.329275792654</v>
      </c>
      <c r="O79">
        <v>14</v>
      </c>
      <c r="P79">
        <f t="shared" si="4"/>
        <v>28743179685.549393</v>
      </c>
      <c r="Q79">
        <f t="shared" si="5"/>
        <v>337.5</v>
      </c>
      <c r="R79">
        <f t="shared" si="6"/>
        <v>0</v>
      </c>
      <c r="S79">
        <f t="shared" si="7"/>
        <v>50</v>
      </c>
      <c r="T79">
        <f t="shared" si="11"/>
        <v>156.763621026594</v>
      </c>
      <c r="V79">
        <f t="shared" si="8"/>
        <v>1030725611.8263329</v>
      </c>
      <c r="W79">
        <f>P79+V79</f>
        <v>29773905297.375725</v>
      </c>
      <c r="X79">
        <v>14</v>
      </c>
      <c r="Y79">
        <f t="shared" si="9"/>
        <v>48822.486713524406</v>
      </c>
      <c r="Z79" s="1"/>
      <c r="AA79" s="1"/>
      <c r="AB79" s="1"/>
      <c r="AC79" s="1"/>
      <c r="AD79" s="1"/>
      <c r="AE79" s="1"/>
      <c r="AF79" s="1"/>
      <c r="AG79" s="1"/>
      <c r="AH79" s="1"/>
    </row>
    <row r="80" spans="2:34">
      <c r="B80">
        <v>30</v>
      </c>
      <c r="C80" s="1" t="s">
        <v>53</v>
      </c>
      <c r="D80" s="1">
        <v>100</v>
      </c>
      <c r="E80" s="1">
        <f t="shared" ref="E80" si="377">$D$8</f>
        <v>135</v>
      </c>
      <c r="F80" s="1">
        <f t="shared" ref="F80" si="378">Y79</f>
        <v>48822.486713524406</v>
      </c>
      <c r="G80" s="1">
        <f t="shared" ref="G80" si="379">$F$8</f>
        <v>45</v>
      </c>
      <c r="H80" s="1">
        <f>$G$8</f>
        <v>100</v>
      </c>
      <c r="I80" s="1">
        <f t="shared" ref="I80" si="380">AC80</f>
        <v>28.717115448857758</v>
      </c>
      <c r="J80" s="1">
        <v>70</v>
      </c>
      <c r="K80" s="1">
        <f>AD80</f>
        <v>32.5</v>
      </c>
      <c r="L80" s="10">
        <f t="shared" si="1"/>
        <v>16.282884551142242</v>
      </c>
      <c r="M80" s="10">
        <f t="shared" si="2"/>
        <v>32.5</v>
      </c>
      <c r="N80">
        <f t="shared" si="3"/>
        <v>48822.486713524406</v>
      </c>
      <c r="O80">
        <v>14</v>
      </c>
      <c r="P80">
        <f t="shared" si="4"/>
        <v>29773905297.375725</v>
      </c>
      <c r="Q80">
        <f t="shared" si="5"/>
        <v>145</v>
      </c>
      <c r="R80">
        <f t="shared" si="6"/>
        <v>28.717115448857758</v>
      </c>
      <c r="S80">
        <f t="shared" si="7"/>
        <v>100</v>
      </c>
      <c r="T80">
        <f t="shared" si="11"/>
        <v>162.38513823389104</v>
      </c>
      <c r="V80">
        <f t="shared" si="8"/>
        <v>-1151870168.0347915</v>
      </c>
      <c r="W80">
        <f t="shared" ref="W80" si="381">P80+V80</f>
        <v>28622035129.340935</v>
      </c>
      <c r="X80">
        <v>14</v>
      </c>
      <c r="Y80">
        <f t="shared" si="9"/>
        <v>46933.679537814729</v>
      </c>
      <c r="Z80" s="1">
        <f t="shared" ref="Z80" si="382">(AC80*$AG$5*0.00251)/6000-35.9</f>
        <v>88.65417049402177</v>
      </c>
      <c r="AA80" s="1">
        <f t="shared" ref="AA80" si="383">IF((AD80*$AG$5*0.00251)/6000-35.9&gt;0,(AD80*$AG$5*0.00251)/6000-35.9,0)</f>
        <v>105.0616</v>
      </c>
      <c r="AB80" s="1"/>
      <c r="AC80" s="1">
        <f t="shared" ref="AC80" si="384">(P80/$AG$5)*0.01</f>
        <v>28.717115448857758</v>
      </c>
      <c r="AD80" s="1">
        <f t="shared" ref="AD80" si="385">0.5*(E80-J80)</f>
        <v>32.5</v>
      </c>
      <c r="AE80" s="1">
        <f t="shared" ref="AE80" si="386">(Z80+35.9)/0.00251</f>
        <v>49623.175495626201</v>
      </c>
      <c r="AF80" s="1">
        <f t="shared" ref="AF80" si="387">AE80*6000</f>
        <v>297739052.97375721</v>
      </c>
      <c r="AG80" s="1"/>
      <c r="AH8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AE81-6C9E-F144-B9C6-FF8F1EDEE5EE}">
  <dimension ref="A1:AD61"/>
  <sheetViews>
    <sheetView workbookViewId="0">
      <selection activeCell="AA1" sqref="AA1:AA1048576"/>
    </sheetView>
  </sheetViews>
  <sheetFormatPr baseColWidth="10" defaultRowHeight="15"/>
  <cols>
    <col min="22" max="22" width="15" bestFit="1" customWidth="1"/>
  </cols>
  <sheetData>
    <row r="1" spans="1:30">
      <c r="A1" t="s">
        <v>68</v>
      </c>
      <c r="B1" t="s">
        <v>88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</v>
      </c>
      <c r="AB1" t="s">
        <v>12</v>
      </c>
      <c r="AC1" t="s">
        <v>114</v>
      </c>
      <c r="AD1" t="s">
        <v>115</v>
      </c>
    </row>
    <row r="2" spans="1:30">
      <c r="A2">
        <v>1</v>
      </c>
      <c r="B2" t="s">
        <v>52</v>
      </c>
      <c r="C2">
        <v>250</v>
      </c>
      <c r="D2">
        <v>262.5</v>
      </c>
      <c r="E2">
        <v>80000</v>
      </c>
      <c r="F2">
        <v>87.5</v>
      </c>
      <c r="G2">
        <v>50</v>
      </c>
      <c r="I2">
        <v>40</v>
      </c>
      <c r="K2">
        <v>287.5</v>
      </c>
      <c r="L2">
        <v>222.5</v>
      </c>
      <c r="M2">
        <v>80000</v>
      </c>
      <c r="N2">
        <v>14</v>
      </c>
      <c r="O2">
        <v>48787200000</v>
      </c>
      <c r="P2">
        <v>337.5</v>
      </c>
      <c r="Q2">
        <v>0</v>
      </c>
      <c r="R2">
        <v>50</v>
      </c>
      <c r="S2">
        <v>266.08253559343331</v>
      </c>
      <c r="U2">
        <v>168855289.38137183</v>
      </c>
      <c r="V2">
        <v>48956055289.381371</v>
      </c>
      <c r="W2">
        <v>14</v>
      </c>
      <c r="X2">
        <v>80276.88457526789</v>
      </c>
    </row>
    <row r="3" spans="1:30">
      <c r="A3">
        <v>1</v>
      </c>
      <c r="B3" t="s">
        <v>53</v>
      </c>
      <c r="C3">
        <v>100</v>
      </c>
      <c r="D3">
        <v>135</v>
      </c>
      <c r="E3">
        <v>80276.88457526789</v>
      </c>
      <c r="F3">
        <v>45</v>
      </c>
      <c r="G3">
        <v>100</v>
      </c>
      <c r="H3">
        <v>47.218417524480493</v>
      </c>
      <c r="I3">
        <v>70</v>
      </c>
      <c r="J3">
        <v>32.5</v>
      </c>
      <c r="K3">
        <v>-2.2184175244804933</v>
      </c>
      <c r="L3">
        <v>32.5</v>
      </c>
      <c r="M3">
        <v>80276.88457526789</v>
      </c>
      <c r="N3">
        <v>14</v>
      </c>
      <c r="O3">
        <v>48956055289.381371</v>
      </c>
      <c r="P3">
        <v>145</v>
      </c>
      <c r="Q3">
        <v>47.218417524480493</v>
      </c>
      <c r="R3">
        <v>100</v>
      </c>
      <c r="S3">
        <v>267.00346246660825</v>
      </c>
      <c r="U3">
        <v>-2122545301.8497434</v>
      </c>
      <c r="V3">
        <v>46833509987.531624</v>
      </c>
      <c r="W3">
        <v>14</v>
      </c>
      <c r="X3">
        <v>76796.389196398435</v>
      </c>
      <c r="Y3">
        <v>168.89949796057877</v>
      </c>
      <c r="Z3">
        <v>105.0616</v>
      </c>
      <c r="AA3">
        <v>47.218417524480493</v>
      </c>
      <c r="AB3">
        <v>32.5</v>
      </c>
      <c r="AC3">
        <v>81593.425482302293</v>
      </c>
      <c r="AD3">
        <v>489560552.89381373</v>
      </c>
    </row>
    <row r="4" spans="1:30">
      <c r="A4">
        <v>2</v>
      </c>
      <c r="B4" t="s">
        <v>52</v>
      </c>
      <c r="C4">
        <v>250</v>
      </c>
      <c r="D4">
        <v>262.5</v>
      </c>
      <c r="E4">
        <v>76796.389196398435</v>
      </c>
      <c r="F4">
        <v>87.5</v>
      </c>
      <c r="G4">
        <v>50</v>
      </c>
      <c r="I4">
        <v>40</v>
      </c>
      <c r="K4">
        <v>287.5</v>
      </c>
      <c r="L4">
        <v>222.5</v>
      </c>
      <c r="M4">
        <v>76796.389196398435</v>
      </c>
      <c r="N4">
        <v>14</v>
      </c>
      <c r="O4">
        <v>46833509987.531624</v>
      </c>
      <c r="P4">
        <v>337.5</v>
      </c>
      <c r="Q4">
        <v>0</v>
      </c>
      <c r="R4">
        <v>50</v>
      </c>
      <c r="S4">
        <v>255.42722452247307</v>
      </c>
      <c r="U4">
        <v>252861761.86482233</v>
      </c>
      <c r="V4">
        <v>47086371749.396446</v>
      </c>
      <c r="W4">
        <v>14</v>
      </c>
      <c r="X4">
        <v>77211.025431910748</v>
      </c>
    </row>
    <row r="5" spans="1:30">
      <c r="A5">
        <v>2</v>
      </c>
      <c r="B5" t="s">
        <v>53</v>
      </c>
      <c r="C5">
        <v>100</v>
      </c>
      <c r="D5">
        <v>135</v>
      </c>
      <c r="E5">
        <v>77211.025431910748</v>
      </c>
      <c r="F5">
        <v>45</v>
      </c>
      <c r="G5">
        <v>100</v>
      </c>
      <c r="H5">
        <v>45.415096208908615</v>
      </c>
      <c r="I5">
        <v>70</v>
      </c>
      <c r="J5">
        <v>32.5</v>
      </c>
      <c r="K5">
        <v>-0.41509620890861498</v>
      </c>
      <c r="L5">
        <v>32.5</v>
      </c>
      <c r="M5">
        <v>77211.025431910748</v>
      </c>
      <c r="N5">
        <v>14</v>
      </c>
      <c r="O5">
        <v>47086371749.396454</v>
      </c>
      <c r="P5">
        <v>145</v>
      </c>
      <c r="Q5">
        <v>45.415096208908615</v>
      </c>
      <c r="R5">
        <v>100</v>
      </c>
      <c r="S5">
        <v>256.80631778364847</v>
      </c>
      <c r="U5">
        <v>-2027933627.91732</v>
      </c>
      <c r="V5">
        <v>45058438121.479134</v>
      </c>
      <c r="W5">
        <v>14</v>
      </c>
      <c r="X5">
        <v>73885.671850779108</v>
      </c>
      <c r="Y5">
        <v>161.07798848497515</v>
      </c>
      <c r="Z5">
        <v>105.0616</v>
      </c>
      <c r="AA5">
        <v>45.415096208908615</v>
      </c>
      <c r="AB5">
        <v>32.5</v>
      </c>
      <c r="AC5">
        <v>78477.286248994089</v>
      </c>
      <c r="AD5">
        <v>470863717.49396455</v>
      </c>
    </row>
    <row r="6" spans="1:30">
      <c r="A6">
        <v>3</v>
      </c>
      <c r="B6" t="s">
        <v>52</v>
      </c>
      <c r="C6">
        <v>250</v>
      </c>
      <c r="D6">
        <v>262.5</v>
      </c>
      <c r="E6">
        <v>73885.671850779108</v>
      </c>
      <c r="F6">
        <v>87.5</v>
      </c>
      <c r="G6">
        <v>50</v>
      </c>
      <c r="I6">
        <v>40</v>
      </c>
      <c r="K6">
        <v>287.5</v>
      </c>
      <c r="L6">
        <v>222.5</v>
      </c>
      <c r="M6">
        <v>73885.671850779108</v>
      </c>
      <c r="N6">
        <v>14</v>
      </c>
      <c r="O6">
        <v>45058438121.479134</v>
      </c>
      <c r="P6">
        <v>337.5</v>
      </c>
      <c r="Q6">
        <v>0</v>
      </c>
      <c r="R6">
        <v>50</v>
      </c>
      <c r="S6">
        <v>245.74608637599584</v>
      </c>
      <c r="U6">
        <v>329187855.01164877</v>
      </c>
      <c r="V6">
        <v>45387625976.490784</v>
      </c>
      <c r="W6">
        <v>14</v>
      </c>
      <c r="X6">
        <v>74425.465657370441</v>
      </c>
    </row>
    <row r="7" spans="1:30">
      <c r="A7">
        <v>3</v>
      </c>
      <c r="B7" t="s">
        <v>53</v>
      </c>
      <c r="C7">
        <v>100</v>
      </c>
      <c r="D7">
        <v>135</v>
      </c>
      <c r="E7">
        <v>74425.465657370441</v>
      </c>
      <c r="F7">
        <v>45</v>
      </c>
      <c r="G7">
        <v>100</v>
      </c>
      <c r="H7">
        <v>43.776645424856092</v>
      </c>
      <c r="I7">
        <v>70</v>
      </c>
      <c r="J7">
        <v>32.5</v>
      </c>
      <c r="K7">
        <v>1.2233545751439081</v>
      </c>
      <c r="L7">
        <v>32.5</v>
      </c>
      <c r="M7">
        <v>74425.465657370441</v>
      </c>
      <c r="N7">
        <v>14</v>
      </c>
      <c r="O7">
        <v>45387625976.490791</v>
      </c>
      <c r="P7">
        <v>145</v>
      </c>
      <c r="Q7">
        <v>43.776645424856092</v>
      </c>
      <c r="R7">
        <v>100</v>
      </c>
      <c r="S7">
        <v>247.54145768543904</v>
      </c>
      <c r="U7">
        <v>-1941971924.921567</v>
      </c>
      <c r="V7">
        <v>43445654051.569221</v>
      </c>
      <c r="W7">
        <v>14</v>
      </c>
      <c r="X7">
        <v>71241.069873358952</v>
      </c>
      <c r="Y7">
        <v>153.97156866831983</v>
      </c>
      <c r="Z7">
        <v>105.0616</v>
      </c>
      <c r="AA7">
        <v>43.776645424856092</v>
      </c>
      <c r="AB7">
        <v>32.5</v>
      </c>
      <c r="AC7">
        <v>75646.043294151328</v>
      </c>
      <c r="AD7">
        <v>453876259.76490796</v>
      </c>
    </row>
    <row r="8" spans="1:30">
      <c r="A8">
        <v>4</v>
      </c>
      <c r="B8" t="s">
        <v>52</v>
      </c>
      <c r="C8">
        <v>250</v>
      </c>
      <c r="D8">
        <v>262.5</v>
      </c>
      <c r="E8">
        <v>71241.069873358952</v>
      </c>
      <c r="F8">
        <v>87.5</v>
      </c>
      <c r="G8">
        <v>50</v>
      </c>
      <c r="I8">
        <v>40</v>
      </c>
      <c r="K8">
        <v>287.5</v>
      </c>
      <c r="L8">
        <v>222.5</v>
      </c>
      <c r="M8">
        <v>71241.069873358952</v>
      </c>
      <c r="N8">
        <v>14</v>
      </c>
      <c r="O8">
        <v>43445654051.569221</v>
      </c>
      <c r="P8">
        <v>337.5</v>
      </c>
      <c r="Q8">
        <v>0</v>
      </c>
      <c r="R8">
        <v>50</v>
      </c>
      <c r="S8">
        <v>236.95005637865381</v>
      </c>
      <c r="U8">
        <v>398535755.51069337</v>
      </c>
      <c r="V8">
        <v>43844189807.079918</v>
      </c>
      <c r="W8">
        <v>14</v>
      </c>
      <c r="X8">
        <v>71894.578589597135</v>
      </c>
    </row>
    <row r="9" spans="1:30">
      <c r="A9">
        <v>4</v>
      </c>
      <c r="B9" t="s">
        <v>53</v>
      </c>
      <c r="C9">
        <v>100</v>
      </c>
      <c r="D9">
        <v>135</v>
      </c>
      <c r="E9">
        <v>71894.578589597135</v>
      </c>
      <c r="F9">
        <v>45</v>
      </c>
      <c r="G9">
        <v>100</v>
      </c>
      <c r="H9">
        <v>42.287991712075538</v>
      </c>
      <c r="I9">
        <v>70</v>
      </c>
      <c r="J9">
        <v>32.5</v>
      </c>
      <c r="K9">
        <v>2.712008287924462</v>
      </c>
      <c r="L9">
        <v>32.5</v>
      </c>
      <c r="M9">
        <v>71894.578589597135</v>
      </c>
      <c r="N9">
        <v>14</v>
      </c>
      <c r="O9">
        <v>43844189807.079918</v>
      </c>
      <c r="P9">
        <v>145</v>
      </c>
      <c r="Q9">
        <v>42.287991712075538</v>
      </c>
      <c r="R9">
        <v>100</v>
      </c>
      <c r="S9">
        <v>239.12364708176713</v>
      </c>
      <c r="U9">
        <v>-1863869360.2506554</v>
      </c>
      <c r="V9">
        <v>41980320446.829262</v>
      </c>
      <c r="W9">
        <v>14</v>
      </c>
      <c r="X9">
        <v>68838.25338913365</v>
      </c>
      <c r="Y9">
        <v>147.51486069295098</v>
      </c>
      <c r="Z9">
        <v>105.0616</v>
      </c>
      <c r="AA9">
        <v>42.287991712075538</v>
      </c>
      <c r="AB9">
        <v>32.5</v>
      </c>
      <c r="AC9">
        <v>73073.649678466521</v>
      </c>
      <c r="AD9">
        <v>438441898.07079911</v>
      </c>
    </row>
    <row r="10" spans="1:30">
      <c r="A10">
        <v>5</v>
      </c>
      <c r="B10" t="s">
        <v>52</v>
      </c>
      <c r="C10">
        <v>250</v>
      </c>
      <c r="D10">
        <v>262.5</v>
      </c>
      <c r="E10">
        <v>68838.25338913365</v>
      </c>
      <c r="F10">
        <v>87.5</v>
      </c>
      <c r="G10">
        <v>50</v>
      </c>
      <c r="I10">
        <v>40</v>
      </c>
      <c r="K10">
        <v>287.5</v>
      </c>
      <c r="L10">
        <v>222.5</v>
      </c>
      <c r="M10">
        <v>68838.25338913365</v>
      </c>
      <c r="N10">
        <v>14</v>
      </c>
      <c r="O10">
        <v>41980320446.829262</v>
      </c>
      <c r="P10">
        <v>337.5</v>
      </c>
      <c r="Q10">
        <v>0</v>
      </c>
      <c r="R10">
        <v>50</v>
      </c>
      <c r="S10">
        <v>228.95821259504922</v>
      </c>
      <c r="U10">
        <v>461543451.90063196</v>
      </c>
      <c r="V10">
        <v>42441863898.729897</v>
      </c>
      <c r="W10">
        <v>14</v>
      </c>
      <c r="X10">
        <v>69595.080510838743</v>
      </c>
    </row>
    <row r="11" spans="1:30">
      <c r="A11">
        <v>5</v>
      </c>
      <c r="B11" t="s">
        <v>53</v>
      </c>
      <c r="C11">
        <v>100</v>
      </c>
      <c r="D11">
        <v>135</v>
      </c>
      <c r="E11">
        <v>69595.080510838743</v>
      </c>
      <c r="F11">
        <v>45</v>
      </c>
      <c r="G11">
        <v>100</v>
      </c>
      <c r="H11">
        <v>40.935439717139175</v>
      </c>
      <c r="I11">
        <v>70</v>
      </c>
      <c r="J11">
        <v>32.5</v>
      </c>
      <c r="K11">
        <v>4.0645602828608247</v>
      </c>
      <c r="L11">
        <v>32.5</v>
      </c>
      <c r="M11">
        <v>69595.080510838743</v>
      </c>
      <c r="N11">
        <v>14</v>
      </c>
      <c r="O11">
        <v>42441863898.729897</v>
      </c>
      <c r="P11">
        <v>145</v>
      </c>
      <c r="Q11">
        <v>40.935439717139175</v>
      </c>
      <c r="R11">
        <v>100</v>
      </c>
      <c r="S11">
        <v>231.47544358941389</v>
      </c>
      <c r="U11">
        <v>-1792907403.9888642</v>
      </c>
      <c r="V11">
        <v>40648956494.741035</v>
      </c>
      <c r="W11">
        <v>14</v>
      </c>
      <c r="X11">
        <v>66655.116907288859</v>
      </c>
      <c r="Y11">
        <v>141.64846397635341</v>
      </c>
      <c r="Z11">
        <v>105.0616</v>
      </c>
      <c r="AA11">
        <v>40.935439717139175</v>
      </c>
      <c r="AB11">
        <v>32.5</v>
      </c>
      <c r="AC11">
        <v>70736.439831216499</v>
      </c>
      <c r="AD11">
        <v>424418638.98729903</v>
      </c>
    </row>
    <row r="12" spans="1:30">
      <c r="A12">
        <v>6</v>
      </c>
      <c r="B12" t="s">
        <v>52</v>
      </c>
      <c r="C12">
        <v>250</v>
      </c>
      <c r="D12">
        <v>262.5</v>
      </c>
      <c r="E12">
        <v>66655.116907288859</v>
      </c>
      <c r="F12">
        <v>87.5</v>
      </c>
      <c r="G12">
        <v>50</v>
      </c>
      <c r="I12">
        <v>40</v>
      </c>
      <c r="K12">
        <v>287.5</v>
      </c>
      <c r="L12">
        <v>222.5</v>
      </c>
      <c r="M12">
        <v>66655.116907288859</v>
      </c>
      <c r="N12">
        <v>14</v>
      </c>
      <c r="O12">
        <v>40648956494.741035</v>
      </c>
      <c r="P12">
        <v>337.5</v>
      </c>
      <c r="Q12">
        <v>0</v>
      </c>
      <c r="R12">
        <v>50</v>
      </c>
      <c r="S12">
        <v>221.69703146210188</v>
      </c>
      <c r="U12">
        <v>518790603.95278883</v>
      </c>
      <c r="V12">
        <v>41167747098.693825</v>
      </c>
      <c r="W12">
        <v>14</v>
      </c>
      <c r="X12">
        <v>67505.816441515519</v>
      </c>
    </row>
    <row r="13" spans="1:30">
      <c r="A13">
        <v>6</v>
      </c>
      <c r="B13" t="s">
        <v>53</v>
      </c>
      <c r="C13">
        <v>100</v>
      </c>
      <c r="D13">
        <v>135</v>
      </c>
      <c r="E13">
        <v>67505.816441515519</v>
      </c>
      <c r="F13">
        <v>45</v>
      </c>
      <c r="G13">
        <v>100</v>
      </c>
      <c r="H13">
        <v>39.706546198585869</v>
      </c>
      <c r="I13">
        <v>70</v>
      </c>
      <c r="J13">
        <v>32.5</v>
      </c>
      <c r="K13">
        <v>5.293453801414131</v>
      </c>
      <c r="L13">
        <v>32.5</v>
      </c>
      <c r="M13">
        <v>67505.816441515519</v>
      </c>
      <c r="N13">
        <v>14</v>
      </c>
      <c r="O13">
        <v>41167747098.693825</v>
      </c>
      <c r="P13">
        <v>145</v>
      </c>
      <c r="Q13">
        <v>39.706546198585869</v>
      </c>
      <c r="R13">
        <v>100</v>
      </c>
      <c r="S13">
        <v>224.52648507579164</v>
      </c>
      <c r="U13">
        <v>-1728433218.5671923</v>
      </c>
      <c r="V13">
        <v>39439313880.126633</v>
      </c>
      <c r="W13">
        <v>14</v>
      </c>
      <c r="X13">
        <v>64671.575954556334</v>
      </c>
      <c r="Y13">
        <v>136.31840869620251</v>
      </c>
      <c r="Z13">
        <v>105.0616</v>
      </c>
      <c r="AA13">
        <v>39.706546198585869</v>
      </c>
      <c r="AB13">
        <v>32.5</v>
      </c>
      <c r="AC13">
        <v>68612.91183115638</v>
      </c>
      <c r="AD13">
        <v>411677470.9869383</v>
      </c>
    </row>
    <row r="14" spans="1:30">
      <c r="A14">
        <v>7</v>
      </c>
      <c r="B14" t="s">
        <v>52</v>
      </c>
      <c r="C14">
        <v>250</v>
      </c>
      <c r="D14">
        <v>262.5</v>
      </c>
      <c r="E14">
        <v>64671.575954556334</v>
      </c>
      <c r="F14">
        <v>87.5</v>
      </c>
      <c r="G14">
        <v>50</v>
      </c>
      <c r="I14">
        <v>40</v>
      </c>
      <c r="K14">
        <v>287.5</v>
      </c>
      <c r="L14">
        <v>222.5</v>
      </c>
      <c r="M14">
        <v>64671.575954556334</v>
      </c>
      <c r="N14">
        <v>14</v>
      </c>
      <c r="O14">
        <v>39439313880.126633</v>
      </c>
      <c r="P14">
        <v>337.5</v>
      </c>
      <c r="Q14">
        <v>0</v>
      </c>
      <c r="R14">
        <v>50</v>
      </c>
      <c r="S14">
        <v>215.09971138514581</v>
      </c>
      <c r="U14">
        <v>570803875.43951046</v>
      </c>
      <c r="V14">
        <v>40010117755.566147</v>
      </c>
      <c r="W14">
        <v>14</v>
      </c>
      <c r="X14">
        <v>65607.565518113188</v>
      </c>
    </row>
    <row r="15" spans="1:30">
      <c r="A15">
        <v>7</v>
      </c>
      <c r="B15" t="s">
        <v>53</v>
      </c>
      <c r="C15">
        <v>100</v>
      </c>
      <c r="D15">
        <v>135</v>
      </c>
      <c r="E15">
        <v>65607.565518113188</v>
      </c>
      <c r="F15">
        <v>45</v>
      </c>
      <c r="G15">
        <v>100</v>
      </c>
      <c r="H15">
        <v>38.590005551279077</v>
      </c>
      <c r="I15">
        <v>70</v>
      </c>
      <c r="J15">
        <v>32.5</v>
      </c>
      <c r="K15">
        <v>6.4099944487209228</v>
      </c>
      <c r="L15">
        <v>32.5</v>
      </c>
      <c r="M15">
        <v>65607.565518113188</v>
      </c>
      <c r="N15">
        <v>14</v>
      </c>
      <c r="O15">
        <v>40010117755.566147</v>
      </c>
      <c r="P15">
        <v>145</v>
      </c>
      <c r="Q15">
        <v>38.590005551279077</v>
      </c>
      <c r="R15">
        <v>100</v>
      </c>
      <c r="S15">
        <v>218.21284233964829</v>
      </c>
      <c r="U15">
        <v>-1669853652.7720714</v>
      </c>
      <c r="V15">
        <v>38340264102.794075</v>
      </c>
      <c r="W15">
        <v>14</v>
      </c>
      <c r="X15">
        <v>62869.382301577592</v>
      </c>
      <c r="Y15">
        <v>131.47565927745171</v>
      </c>
      <c r="Z15">
        <v>105.0616</v>
      </c>
      <c r="AA15">
        <v>38.590005551279077</v>
      </c>
      <c r="AB15">
        <v>32.5</v>
      </c>
      <c r="AC15">
        <v>66683.529592610241</v>
      </c>
      <c r="AD15">
        <v>400101177.55566144</v>
      </c>
    </row>
    <row r="16" spans="1:30">
      <c r="A16">
        <v>8</v>
      </c>
      <c r="B16" t="s">
        <v>52</v>
      </c>
      <c r="C16">
        <v>250</v>
      </c>
      <c r="D16">
        <v>262.5</v>
      </c>
      <c r="E16">
        <v>62869.382301577592</v>
      </c>
      <c r="F16">
        <v>87.5</v>
      </c>
      <c r="G16">
        <v>50</v>
      </c>
      <c r="I16">
        <v>40</v>
      </c>
      <c r="K16">
        <v>287.5</v>
      </c>
      <c r="L16">
        <v>222.5</v>
      </c>
      <c r="M16">
        <v>62869.382301577592</v>
      </c>
      <c r="N16">
        <v>14</v>
      </c>
      <c r="O16">
        <v>38340264102.794083</v>
      </c>
      <c r="P16">
        <v>337.5</v>
      </c>
      <c r="Q16">
        <v>0</v>
      </c>
      <c r="R16">
        <v>50</v>
      </c>
      <c r="S16">
        <v>209.10555817495859</v>
      </c>
      <c r="U16">
        <v>618061779.34862649</v>
      </c>
      <c r="V16">
        <v>38958325882.142708</v>
      </c>
      <c r="W16">
        <v>14</v>
      </c>
      <c r="X16">
        <v>63882.864164604987</v>
      </c>
    </row>
    <row r="17" spans="1:30">
      <c r="A17">
        <v>8</v>
      </c>
      <c r="B17" t="s">
        <v>53</v>
      </c>
      <c r="C17">
        <v>100</v>
      </c>
      <c r="D17">
        <v>135</v>
      </c>
      <c r="E17">
        <v>63882.864164604987</v>
      </c>
      <c r="F17">
        <v>45</v>
      </c>
      <c r="G17">
        <v>100</v>
      </c>
      <c r="H17">
        <v>37.575545796819746</v>
      </c>
      <c r="I17">
        <v>70</v>
      </c>
      <c r="J17">
        <v>32.5</v>
      </c>
      <c r="K17">
        <v>7.4244542031802538</v>
      </c>
      <c r="L17">
        <v>32.5</v>
      </c>
      <c r="M17">
        <v>63882.864164604987</v>
      </c>
      <c r="N17">
        <v>14</v>
      </c>
      <c r="O17">
        <v>38958325882.142708</v>
      </c>
      <c r="P17">
        <v>145</v>
      </c>
      <c r="Q17">
        <v>37.575545796819746</v>
      </c>
      <c r="R17">
        <v>100</v>
      </c>
      <c r="S17">
        <v>212.47643097361217</v>
      </c>
      <c r="U17">
        <v>-1616629784.8580852</v>
      </c>
      <c r="V17">
        <v>37341696097.284622</v>
      </c>
      <c r="W17">
        <v>14</v>
      </c>
      <c r="X17">
        <v>61231.956082389843</v>
      </c>
      <c r="Y17">
        <v>127.07566327363034</v>
      </c>
      <c r="Z17">
        <v>105.0616</v>
      </c>
      <c r="AA17">
        <v>37.575545796819746</v>
      </c>
      <c r="AB17">
        <v>32.5</v>
      </c>
      <c r="AC17">
        <v>64930.543136904518</v>
      </c>
      <c r="AD17">
        <v>389583258.82142711</v>
      </c>
    </row>
    <row r="18" spans="1:30">
      <c r="A18">
        <v>9</v>
      </c>
      <c r="B18" t="s">
        <v>52</v>
      </c>
      <c r="C18">
        <v>250</v>
      </c>
      <c r="D18">
        <v>262.5</v>
      </c>
      <c r="E18">
        <v>61231.956082389843</v>
      </c>
      <c r="F18">
        <v>87.5</v>
      </c>
      <c r="G18">
        <v>50</v>
      </c>
      <c r="I18">
        <v>40</v>
      </c>
      <c r="K18">
        <v>287.5</v>
      </c>
      <c r="L18">
        <v>222.5</v>
      </c>
      <c r="M18">
        <v>61231.956082389843</v>
      </c>
      <c r="N18">
        <v>14</v>
      </c>
      <c r="O18">
        <v>37341696097.284622</v>
      </c>
      <c r="P18">
        <v>337.5</v>
      </c>
      <c r="Q18">
        <v>0</v>
      </c>
      <c r="R18">
        <v>50</v>
      </c>
      <c r="S18">
        <v>203.65942667185053</v>
      </c>
      <c r="U18">
        <v>660999080.11913049</v>
      </c>
      <c r="V18">
        <v>38002695177.403755</v>
      </c>
      <c r="W18">
        <v>14</v>
      </c>
      <c r="X18">
        <v>62315.845430610912</v>
      </c>
    </row>
    <row r="19" spans="1:30">
      <c r="A19">
        <v>9</v>
      </c>
      <c r="B19" t="s">
        <v>53</v>
      </c>
      <c r="C19">
        <v>100</v>
      </c>
      <c r="D19">
        <v>135</v>
      </c>
      <c r="E19">
        <v>62315.845430610912</v>
      </c>
      <c r="F19">
        <v>45</v>
      </c>
      <c r="G19">
        <v>100</v>
      </c>
      <c r="H19">
        <v>36.653834083144055</v>
      </c>
      <c r="I19">
        <v>70</v>
      </c>
      <c r="J19">
        <v>32.5</v>
      </c>
      <c r="K19">
        <v>8.346165916855945</v>
      </c>
      <c r="L19">
        <v>32.5</v>
      </c>
      <c r="M19">
        <v>62315.845430610912</v>
      </c>
      <c r="N19">
        <v>14</v>
      </c>
      <c r="O19">
        <v>38002695177.403755</v>
      </c>
      <c r="P19">
        <v>145</v>
      </c>
      <c r="Q19">
        <v>36.653834083144055</v>
      </c>
      <c r="R19">
        <v>100</v>
      </c>
      <c r="S19">
        <v>207.26447699781775</v>
      </c>
      <c r="U19">
        <v>-1568271964.5623028</v>
      </c>
      <c r="V19">
        <v>36434423212.841454</v>
      </c>
      <c r="W19">
        <v>14</v>
      </c>
      <c r="X19">
        <v>59744.233262563059</v>
      </c>
      <c r="Y19">
        <v>123.07794149213905</v>
      </c>
      <c r="Z19">
        <v>105.0616</v>
      </c>
      <c r="AA19">
        <v>36.653834083144055</v>
      </c>
      <c r="AB19">
        <v>32.5</v>
      </c>
      <c r="AC19">
        <v>63337.825295672927</v>
      </c>
      <c r="AD19">
        <v>380026951.77403754</v>
      </c>
    </row>
    <row r="20" spans="1:30">
      <c r="A20">
        <v>10</v>
      </c>
      <c r="B20" t="s">
        <v>52</v>
      </c>
      <c r="C20">
        <v>250</v>
      </c>
      <c r="D20">
        <v>262.5</v>
      </c>
      <c r="E20">
        <v>59744.233262563059</v>
      </c>
      <c r="F20">
        <v>87.5</v>
      </c>
      <c r="G20">
        <v>50</v>
      </c>
      <c r="I20">
        <v>40</v>
      </c>
      <c r="K20">
        <v>287.5</v>
      </c>
      <c r="L20">
        <v>222.5</v>
      </c>
      <c r="M20">
        <v>59744.233262563059</v>
      </c>
      <c r="N20">
        <v>14</v>
      </c>
      <c r="O20">
        <v>36434423212.841454</v>
      </c>
      <c r="P20">
        <v>337.5</v>
      </c>
      <c r="Q20">
        <v>0</v>
      </c>
      <c r="R20">
        <v>50</v>
      </c>
      <c r="S20">
        <v>198.711213419854</v>
      </c>
      <c r="U20">
        <v>700010793.39787102</v>
      </c>
      <c r="V20">
        <v>37134434006.239326</v>
      </c>
      <c r="W20">
        <v>14</v>
      </c>
      <c r="X20">
        <v>60892.093018233187</v>
      </c>
    </row>
    <row r="21" spans="1:30">
      <c r="A21">
        <v>10</v>
      </c>
      <c r="B21" t="s">
        <v>53</v>
      </c>
      <c r="C21">
        <v>100</v>
      </c>
      <c r="D21">
        <v>135</v>
      </c>
      <c r="E21">
        <v>60892.093018233187</v>
      </c>
      <c r="F21">
        <v>45</v>
      </c>
      <c r="G21">
        <v>100</v>
      </c>
      <c r="H21">
        <v>35.816390823919107</v>
      </c>
      <c r="I21">
        <v>70</v>
      </c>
      <c r="J21">
        <v>32.5</v>
      </c>
      <c r="K21">
        <v>9.1836091760808927</v>
      </c>
      <c r="L21">
        <v>32.5</v>
      </c>
      <c r="M21">
        <v>60892.093018233187</v>
      </c>
      <c r="N21">
        <v>14</v>
      </c>
      <c r="O21">
        <v>37134434006.239326</v>
      </c>
      <c r="P21">
        <v>145</v>
      </c>
      <c r="Q21">
        <v>35.816390823919107</v>
      </c>
      <c r="R21">
        <v>100</v>
      </c>
      <c r="S21">
        <v>202.52903134853358</v>
      </c>
      <c r="U21">
        <v>-1524335308.4076171</v>
      </c>
      <c r="V21">
        <v>35610098697.831711</v>
      </c>
      <c r="W21">
        <v>14</v>
      </c>
      <c r="X21">
        <v>58392.527052721547</v>
      </c>
      <c r="Y21">
        <v>119.44571559276787</v>
      </c>
      <c r="Z21">
        <v>105.0616</v>
      </c>
      <c r="AA21">
        <v>35.816390823919107</v>
      </c>
      <c r="AB21">
        <v>32.5</v>
      </c>
      <c r="AC21">
        <v>61890.723343732221</v>
      </c>
      <c r="AD21">
        <v>371344340.06239331</v>
      </c>
    </row>
    <row r="22" spans="1:30">
      <c r="A22">
        <v>11</v>
      </c>
      <c r="B22" t="s">
        <v>52</v>
      </c>
      <c r="C22">
        <v>250</v>
      </c>
      <c r="D22">
        <v>262.5</v>
      </c>
      <c r="E22">
        <v>58392.527052721547</v>
      </c>
      <c r="F22">
        <v>87.5</v>
      </c>
      <c r="G22">
        <v>50</v>
      </c>
      <c r="I22">
        <v>40</v>
      </c>
      <c r="K22">
        <v>287.5</v>
      </c>
      <c r="L22">
        <v>222.5</v>
      </c>
      <c r="M22">
        <v>58392.527052721547</v>
      </c>
      <c r="N22">
        <v>14</v>
      </c>
      <c r="O22">
        <v>35610098697.831711</v>
      </c>
      <c r="P22">
        <v>337.5</v>
      </c>
      <c r="Q22">
        <v>0</v>
      </c>
      <c r="R22">
        <v>50</v>
      </c>
      <c r="S22">
        <v>194.21539572370375</v>
      </c>
      <c r="U22">
        <v>735455820.11431968</v>
      </c>
      <c r="V22">
        <v>36345554517.94603</v>
      </c>
      <c r="W22">
        <v>14</v>
      </c>
      <c r="X22">
        <v>59598.508654640602</v>
      </c>
    </row>
    <row r="23" spans="1:30">
      <c r="A23">
        <v>11</v>
      </c>
      <c r="B23" t="s">
        <v>53</v>
      </c>
      <c r="C23">
        <v>100</v>
      </c>
      <c r="D23">
        <v>135</v>
      </c>
      <c r="E23">
        <v>59598.508654640602</v>
      </c>
      <c r="F23">
        <v>45</v>
      </c>
      <c r="G23">
        <v>100</v>
      </c>
      <c r="H23">
        <v>35.055511687833743</v>
      </c>
      <c r="I23">
        <v>70</v>
      </c>
      <c r="J23">
        <v>32.5</v>
      </c>
      <c r="K23">
        <v>9.9444883121662571</v>
      </c>
      <c r="L23">
        <v>32.5</v>
      </c>
      <c r="M23">
        <v>59598.508654640602</v>
      </c>
      <c r="N23">
        <v>14</v>
      </c>
      <c r="O23">
        <v>36345554517.946022</v>
      </c>
      <c r="P23">
        <v>145</v>
      </c>
      <c r="Q23">
        <v>35.055511687833743</v>
      </c>
      <c r="R23">
        <v>100</v>
      </c>
      <c r="S23">
        <v>198.22652875517443</v>
      </c>
      <c r="U23">
        <v>-1484415606.8526764</v>
      </c>
      <c r="V23">
        <v>34861138911.093346</v>
      </c>
      <c r="W23">
        <v>14</v>
      </c>
      <c r="X23">
        <v>57164.401992478917</v>
      </c>
      <c r="Y23">
        <v>116.14556973340754</v>
      </c>
      <c r="Z23">
        <v>105.0616</v>
      </c>
      <c r="AA23">
        <v>35.055511687833743</v>
      </c>
      <c r="AB23">
        <v>32.5</v>
      </c>
      <c r="AC23">
        <v>60575.924196576707</v>
      </c>
      <c r="AD23">
        <v>363455545.17946023</v>
      </c>
    </row>
    <row r="24" spans="1:30">
      <c r="A24">
        <v>12</v>
      </c>
      <c r="B24" t="s">
        <v>52</v>
      </c>
      <c r="C24">
        <v>250</v>
      </c>
      <c r="D24">
        <v>262.5</v>
      </c>
      <c r="E24">
        <v>57164.401992478917</v>
      </c>
      <c r="F24">
        <v>87.5</v>
      </c>
      <c r="G24">
        <v>50</v>
      </c>
      <c r="I24">
        <v>40</v>
      </c>
      <c r="K24">
        <v>287.5</v>
      </c>
      <c r="L24">
        <v>222.5</v>
      </c>
      <c r="M24">
        <v>57164.401992478917</v>
      </c>
      <c r="N24">
        <v>14</v>
      </c>
      <c r="O24">
        <v>34861138911.093346</v>
      </c>
      <c r="P24">
        <v>337.5</v>
      </c>
      <c r="Q24">
        <v>0</v>
      </c>
      <c r="R24">
        <v>50</v>
      </c>
      <c r="S24">
        <v>190.13061284801378</v>
      </c>
      <c r="U24">
        <v>767660248.30625939</v>
      </c>
      <c r="V24">
        <v>35628799159.399605</v>
      </c>
      <c r="W24">
        <v>14</v>
      </c>
      <c r="X24">
        <v>58423.191590252536</v>
      </c>
    </row>
    <row r="25" spans="1:30">
      <c r="A25">
        <v>12</v>
      </c>
      <c r="B25" t="s">
        <v>53</v>
      </c>
      <c r="C25">
        <v>100</v>
      </c>
      <c r="D25">
        <v>135</v>
      </c>
      <c r="E25">
        <v>58423.191590252536</v>
      </c>
      <c r="F25">
        <v>45</v>
      </c>
      <c r="G25">
        <v>100</v>
      </c>
      <c r="H25">
        <v>34.364196720099926</v>
      </c>
      <c r="I25">
        <v>70</v>
      </c>
      <c r="J25">
        <v>32.5</v>
      </c>
      <c r="K25">
        <v>10.635803279900074</v>
      </c>
      <c r="L25">
        <v>32.5</v>
      </c>
      <c r="M25">
        <v>58423.191590252536</v>
      </c>
      <c r="N25">
        <v>14</v>
      </c>
      <c r="O25">
        <v>35628799159.399605</v>
      </c>
      <c r="P25">
        <v>145</v>
      </c>
      <c r="Q25">
        <v>34.364196720099926</v>
      </c>
      <c r="R25">
        <v>100</v>
      </c>
      <c r="S25">
        <v>194.3173869474418</v>
      </c>
      <c r="U25">
        <v>-1448145605.6348989</v>
      </c>
      <c r="V25">
        <v>34180653553.764706</v>
      </c>
      <c r="W25">
        <v>14</v>
      </c>
      <c r="X25">
        <v>56048.559546380537</v>
      </c>
      <c r="Y25">
        <v>113.14714315015502</v>
      </c>
      <c r="Z25">
        <v>105.0616</v>
      </c>
      <c r="AA25">
        <v>34.364196720099926</v>
      </c>
      <c r="AB25">
        <v>32.5</v>
      </c>
      <c r="AC25">
        <v>59381.33193233268</v>
      </c>
      <c r="AD25">
        <v>356287991.59399605</v>
      </c>
    </row>
    <row r="26" spans="1:30">
      <c r="A26">
        <v>13</v>
      </c>
      <c r="B26" t="s">
        <v>52</v>
      </c>
      <c r="C26">
        <v>250</v>
      </c>
      <c r="D26">
        <v>262.5</v>
      </c>
      <c r="E26">
        <v>56048.559546380537</v>
      </c>
      <c r="F26">
        <v>87.5</v>
      </c>
      <c r="G26">
        <v>50</v>
      </c>
      <c r="I26">
        <v>40</v>
      </c>
      <c r="K26">
        <v>287.5</v>
      </c>
      <c r="L26">
        <v>222.5</v>
      </c>
      <c r="M26">
        <v>56048.559546380537</v>
      </c>
      <c r="N26">
        <v>14</v>
      </c>
      <c r="O26">
        <v>34180653553.764706</v>
      </c>
      <c r="P26">
        <v>337.5</v>
      </c>
      <c r="Q26">
        <v>0</v>
      </c>
      <c r="R26">
        <v>50</v>
      </c>
      <c r="S26">
        <v>186.41928550575582</v>
      </c>
      <c r="U26">
        <v>796920353.07262111</v>
      </c>
      <c r="V26">
        <v>34977573906.837326</v>
      </c>
      <c r="W26">
        <v>14</v>
      </c>
      <c r="X26">
        <v>57355.329113927139</v>
      </c>
    </row>
    <row r="27" spans="1:30">
      <c r="A27">
        <v>13</v>
      </c>
      <c r="B27" t="s">
        <v>53</v>
      </c>
      <c r="C27">
        <v>100</v>
      </c>
      <c r="D27">
        <v>135</v>
      </c>
      <c r="E27">
        <v>57355.329113927139</v>
      </c>
      <c r="F27">
        <v>45</v>
      </c>
      <c r="G27">
        <v>100</v>
      </c>
      <c r="H27">
        <v>33.736085944094647</v>
      </c>
      <c r="I27">
        <v>70</v>
      </c>
      <c r="J27">
        <v>32.5</v>
      </c>
      <c r="K27">
        <v>11.263914055905353</v>
      </c>
      <c r="L27">
        <v>32.5</v>
      </c>
      <c r="M27">
        <v>57355.329113927139</v>
      </c>
      <c r="N27">
        <v>14</v>
      </c>
      <c r="O27">
        <v>34977573906.837326</v>
      </c>
      <c r="P27">
        <v>145</v>
      </c>
      <c r="Q27">
        <v>33.736085944094647</v>
      </c>
      <c r="R27">
        <v>100</v>
      </c>
      <c r="S27">
        <v>190.76564250537004</v>
      </c>
      <c r="U27">
        <v>-1415191627.0955796</v>
      </c>
      <c r="V27">
        <v>33562382279.741745</v>
      </c>
      <c r="W27">
        <v>14</v>
      </c>
      <c r="X27">
        <v>55034.734159356129</v>
      </c>
      <c r="Y27">
        <v>110.42285084360284</v>
      </c>
      <c r="Z27">
        <v>105.0616</v>
      </c>
      <c r="AA27">
        <v>33.736085944094647</v>
      </c>
      <c r="AB27">
        <v>32.5</v>
      </c>
      <c r="AC27">
        <v>58295.956511395554</v>
      </c>
      <c r="AD27">
        <v>349775739.06837332</v>
      </c>
    </row>
    <row r="28" spans="1:30">
      <c r="A28">
        <v>14</v>
      </c>
      <c r="B28" t="s">
        <v>52</v>
      </c>
      <c r="C28">
        <v>250</v>
      </c>
      <c r="D28">
        <v>262.5</v>
      </c>
      <c r="E28">
        <v>55034.734159356129</v>
      </c>
      <c r="F28">
        <v>87.5</v>
      </c>
      <c r="G28">
        <v>50</v>
      </c>
      <c r="I28">
        <v>40</v>
      </c>
      <c r="K28">
        <v>287.5</v>
      </c>
      <c r="L28">
        <v>222.5</v>
      </c>
      <c r="M28">
        <v>55034.734159356129</v>
      </c>
      <c r="N28">
        <v>14</v>
      </c>
      <c r="O28">
        <v>33562382279.741741</v>
      </c>
      <c r="P28">
        <v>337.5</v>
      </c>
      <c r="Q28">
        <v>0</v>
      </c>
      <c r="R28">
        <v>50</v>
      </c>
      <c r="S28">
        <v>183.04727013540023</v>
      </c>
      <c r="U28">
        <v>823505322.25250459</v>
      </c>
      <c r="V28">
        <v>34385887601.994247</v>
      </c>
      <c r="W28">
        <v>14</v>
      </c>
      <c r="X28">
        <v>56385.097077912644</v>
      </c>
    </row>
    <row r="29" spans="1:30">
      <c r="A29">
        <v>14</v>
      </c>
      <c r="B29" t="s">
        <v>53</v>
      </c>
      <c r="C29">
        <v>100</v>
      </c>
      <c r="D29">
        <v>135</v>
      </c>
      <c r="E29">
        <v>56385.097077912644</v>
      </c>
      <c r="F29">
        <v>45</v>
      </c>
      <c r="G29">
        <v>100</v>
      </c>
      <c r="H29">
        <v>33.165400850688897</v>
      </c>
      <c r="I29">
        <v>70</v>
      </c>
      <c r="J29">
        <v>32.5</v>
      </c>
      <c r="K29">
        <v>11.834599149311103</v>
      </c>
      <c r="L29">
        <v>32.5</v>
      </c>
      <c r="M29">
        <v>56385.097077912644</v>
      </c>
      <c r="N29">
        <v>14</v>
      </c>
      <c r="O29">
        <v>34385887601.994247</v>
      </c>
      <c r="P29">
        <v>145</v>
      </c>
      <c r="Q29">
        <v>33.165400850688897</v>
      </c>
      <c r="R29">
        <v>100</v>
      </c>
      <c r="S29">
        <v>187.53862000216108</v>
      </c>
      <c r="U29">
        <v>-1385250500.4038692</v>
      </c>
      <c r="V29">
        <v>33000637101.590378</v>
      </c>
      <c r="W29">
        <v>14</v>
      </c>
      <c r="X29">
        <v>54113.598815411213</v>
      </c>
      <c r="Y29">
        <v>107.94762980167593</v>
      </c>
      <c r="Z29">
        <v>105.0616</v>
      </c>
      <c r="AA29">
        <v>33.165400850688897</v>
      </c>
      <c r="AB29">
        <v>32.5</v>
      </c>
      <c r="AC29">
        <v>57309.81266999041</v>
      </c>
      <c r="AD29">
        <v>343858876.01994246</v>
      </c>
    </row>
    <row r="30" spans="1:30">
      <c r="A30">
        <v>15</v>
      </c>
      <c r="B30" t="s">
        <v>52</v>
      </c>
      <c r="C30">
        <v>250</v>
      </c>
      <c r="D30">
        <v>262.5</v>
      </c>
      <c r="E30">
        <v>54113.598815411213</v>
      </c>
      <c r="F30">
        <v>87.5</v>
      </c>
      <c r="G30">
        <v>50</v>
      </c>
      <c r="I30">
        <v>40</v>
      </c>
      <c r="K30">
        <v>287.5</v>
      </c>
      <c r="L30">
        <v>222.5</v>
      </c>
      <c r="M30">
        <v>54113.598815411213</v>
      </c>
      <c r="N30">
        <v>14</v>
      </c>
      <c r="O30">
        <v>33000637101.590374</v>
      </c>
      <c r="P30">
        <v>337.5</v>
      </c>
      <c r="Q30">
        <v>0</v>
      </c>
      <c r="R30">
        <v>50</v>
      </c>
      <c r="S30">
        <v>179.98354478613035</v>
      </c>
      <c r="U30">
        <v>847659732.90614831</v>
      </c>
      <c r="V30">
        <v>33848296834.496521</v>
      </c>
      <c r="W30">
        <v>14</v>
      </c>
      <c r="X30">
        <v>55503.569517408694</v>
      </c>
    </row>
    <row r="31" spans="1:30">
      <c r="A31">
        <v>15</v>
      </c>
      <c r="B31" t="s">
        <v>53</v>
      </c>
      <c r="C31">
        <v>100</v>
      </c>
      <c r="D31">
        <v>135</v>
      </c>
      <c r="E31">
        <v>55503.569517408694</v>
      </c>
      <c r="F31">
        <v>45</v>
      </c>
      <c r="G31">
        <v>100</v>
      </c>
      <c r="H31">
        <v>32.646891236975804</v>
      </c>
      <c r="I31">
        <v>70</v>
      </c>
      <c r="J31">
        <v>32.5</v>
      </c>
      <c r="K31">
        <v>12.353108763024196</v>
      </c>
      <c r="L31">
        <v>32.5</v>
      </c>
      <c r="M31">
        <v>55503.569517408694</v>
      </c>
      <c r="N31">
        <v>14</v>
      </c>
      <c r="O31">
        <v>33848296834.496517</v>
      </c>
      <c r="P31">
        <v>145</v>
      </c>
      <c r="Q31">
        <v>32.646891236975804</v>
      </c>
      <c r="R31">
        <v>100</v>
      </c>
      <c r="S31">
        <v>184.60663139598125</v>
      </c>
      <c r="U31">
        <v>-1358046772.4382336</v>
      </c>
      <c r="V31">
        <v>32490250062.058285</v>
      </c>
      <c r="W31">
        <v>14</v>
      </c>
      <c r="X31">
        <v>53276.679230713438</v>
      </c>
      <c r="Y31">
        <v>105.69870842431044</v>
      </c>
      <c r="Z31">
        <v>105.0616</v>
      </c>
      <c r="AA31">
        <v>32.646891236975804</v>
      </c>
      <c r="AB31">
        <v>32.5</v>
      </c>
      <c r="AC31">
        <v>56413.828057494196</v>
      </c>
      <c r="AD31">
        <v>338482968.34496516</v>
      </c>
    </row>
    <row r="32" spans="1:30">
      <c r="A32">
        <v>16</v>
      </c>
      <c r="B32" t="s">
        <v>52</v>
      </c>
      <c r="C32">
        <v>250</v>
      </c>
      <c r="D32">
        <v>262.5</v>
      </c>
      <c r="E32">
        <v>53276.679230713438</v>
      </c>
      <c r="F32">
        <v>87.5</v>
      </c>
      <c r="G32">
        <v>50</v>
      </c>
      <c r="I32">
        <v>40</v>
      </c>
      <c r="K32">
        <v>287.5</v>
      </c>
      <c r="L32">
        <v>222.5</v>
      </c>
      <c r="M32">
        <v>53276.679230713438</v>
      </c>
      <c r="N32">
        <v>14</v>
      </c>
      <c r="O32">
        <v>32490250062.058285</v>
      </c>
      <c r="P32">
        <v>337.5</v>
      </c>
      <c r="Q32">
        <v>0</v>
      </c>
      <c r="R32">
        <v>50</v>
      </c>
      <c r="S32">
        <v>177.19992372132799</v>
      </c>
      <c r="U32">
        <v>869605801.38105011</v>
      </c>
      <c r="V32">
        <v>33359855863.439335</v>
      </c>
      <c r="W32">
        <v>14</v>
      </c>
      <c r="X32">
        <v>54702.636533253535</v>
      </c>
    </row>
    <row r="33" spans="1:30">
      <c r="A33">
        <v>16</v>
      </c>
      <c r="B33" t="s">
        <v>53</v>
      </c>
      <c r="C33">
        <v>100</v>
      </c>
      <c r="D33">
        <v>135</v>
      </c>
      <c r="E33">
        <v>54702.636533253535</v>
      </c>
      <c r="F33">
        <v>45</v>
      </c>
      <c r="G33">
        <v>100</v>
      </c>
      <c r="H33">
        <v>32.175786905323434</v>
      </c>
      <c r="I33">
        <v>70</v>
      </c>
      <c r="J33">
        <v>32.5</v>
      </c>
      <c r="K33">
        <v>12.824213094676566</v>
      </c>
      <c r="L33">
        <v>32.5</v>
      </c>
      <c r="M33">
        <v>54702.636533253535</v>
      </c>
      <c r="N33">
        <v>14</v>
      </c>
      <c r="O33">
        <v>33359855863.439335</v>
      </c>
      <c r="P33">
        <v>145</v>
      </c>
      <c r="Q33">
        <v>32.175786905323434</v>
      </c>
      <c r="R33">
        <v>100</v>
      </c>
      <c r="S33">
        <v>181.94270290517599</v>
      </c>
      <c r="U33">
        <v>-1333330173.6659775</v>
      </c>
      <c r="V33">
        <v>32026525689.773357</v>
      </c>
      <c r="W33">
        <v>14</v>
      </c>
      <c r="X33">
        <v>52516.275891665617</v>
      </c>
      <c r="Y33">
        <v>103.65539702872124</v>
      </c>
      <c r="Z33">
        <v>105.0616</v>
      </c>
      <c r="AA33">
        <v>32.175786905323434</v>
      </c>
      <c r="AB33">
        <v>32.5</v>
      </c>
      <c r="AC33">
        <v>55599.759772398902</v>
      </c>
      <c r="AD33">
        <v>333598558.63439339</v>
      </c>
    </row>
    <row r="34" spans="1:30">
      <c r="A34">
        <v>17</v>
      </c>
      <c r="B34" t="s">
        <v>52</v>
      </c>
      <c r="C34">
        <v>250</v>
      </c>
      <c r="D34">
        <v>262.5</v>
      </c>
      <c r="E34">
        <v>52516.275891665617</v>
      </c>
      <c r="F34">
        <v>87.5</v>
      </c>
      <c r="G34">
        <v>50</v>
      </c>
      <c r="I34">
        <v>40</v>
      </c>
      <c r="K34">
        <v>287.5</v>
      </c>
      <c r="L34">
        <v>222.5</v>
      </c>
      <c r="M34">
        <v>52516.275891665617</v>
      </c>
      <c r="N34">
        <v>14</v>
      </c>
      <c r="O34">
        <v>32026525689.773361</v>
      </c>
      <c r="P34">
        <v>337.5</v>
      </c>
      <c r="Q34">
        <v>0</v>
      </c>
      <c r="R34">
        <v>50</v>
      </c>
      <c r="S34">
        <v>174.67079811473354</v>
      </c>
      <c r="U34">
        <v>889545427.6634407</v>
      </c>
      <c r="V34">
        <v>32916071117.436802</v>
      </c>
      <c r="W34">
        <v>14</v>
      </c>
      <c r="X34">
        <v>53974.929682272079</v>
      </c>
    </row>
    <row r="35" spans="1:30">
      <c r="A35">
        <v>17</v>
      </c>
      <c r="B35" t="s">
        <v>53</v>
      </c>
      <c r="C35">
        <v>100</v>
      </c>
      <c r="D35">
        <v>135</v>
      </c>
      <c r="E35">
        <v>53974.929682272079</v>
      </c>
      <c r="F35">
        <v>45</v>
      </c>
      <c r="G35">
        <v>100</v>
      </c>
      <c r="H35">
        <v>31.747753778391981</v>
      </c>
      <c r="I35">
        <v>70</v>
      </c>
      <c r="J35">
        <v>32.5</v>
      </c>
      <c r="K35">
        <v>13.252246221608019</v>
      </c>
      <c r="L35">
        <v>32.5</v>
      </c>
      <c r="M35">
        <v>53974.929682272079</v>
      </c>
      <c r="N35">
        <v>14</v>
      </c>
      <c r="O35">
        <v>32916071117.436806</v>
      </c>
      <c r="P35">
        <v>145</v>
      </c>
      <c r="Q35">
        <v>31.747753778391981</v>
      </c>
      <c r="R35">
        <v>100</v>
      </c>
      <c r="S35">
        <v>179.52232685420279</v>
      </c>
      <c r="U35">
        <v>-1310873315.7073772</v>
      </c>
      <c r="V35">
        <v>31605197801.729427</v>
      </c>
      <c r="W35">
        <v>14</v>
      </c>
      <c r="X35">
        <v>51825.393220729093</v>
      </c>
      <c r="Y35">
        <v>101.79889750794399</v>
      </c>
      <c r="Z35">
        <v>105.0616</v>
      </c>
      <c r="AA35">
        <v>31.747753778391981</v>
      </c>
      <c r="AB35">
        <v>32.5</v>
      </c>
      <c r="AC35">
        <v>54860.11852906135</v>
      </c>
      <c r="AD35">
        <v>329160711.17436808</v>
      </c>
    </row>
    <row r="36" spans="1:30">
      <c r="A36">
        <v>18</v>
      </c>
      <c r="B36" t="s">
        <v>52</v>
      </c>
      <c r="C36">
        <v>250</v>
      </c>
      <c r="D36">
        <v>262.5</v>
      </c>
      <c r="E36">
        <v>51825.393220729093</v>
      </c>
      <c r="F36">
        <v>87.5</v>
      </c>
      <c r="G36">
        <v>50</v>
      </c>
      <c r="I36">
        <v>40</v>
      </c>
      <c r="K36">
        <v>287.5</v>
      </c>
      <c r="L36">
        <v>222.5</v>
      </c>
      <c r="M36">
        <v>51825.393220729093</v>
      </c>
      <c r="N36">
        <v>14</v>
      </c>
      <c r="O36">
        <v>31605197801.729431</v>
      </c>
      <c r="P36">
        <v>337.5</v>
      </c>
      <c r="Q36">
        <v>0</v>
      </c>
      <c r="R36">
        <v>50</v>
      </c>
      <c r="S36">
        <v>172.3729004537291</v>
      </c>
      <c r="U36">
        <v>907662052.8227998</v>
      </c>
      <c r="V36">
        <v>32512859854.552231</v>
      </c>
      <c r="W36">
        <v>14</v>
      </c>
      <c r="X36">
        <v>53313.754188889274</v>
      </c>
    </row>
    <row r="37" spans="1:30">
      <c r="A37">
        <v>18</v>
      </c>
      <c r="B37" t="s">
        <v>53</v>
      </c>
      <c r="C37">
        <v>100</v>
      </c>
      <c r="D37">
        <v>135</v>
      </c>
      <c r="E37">
        <v>53313.754188889274</v>
      </c>
      <c r="F37">
        <v>45</v>
      </c>
      <c r="G37">
        <v>100</v>
      </c>
      <c r="H37">
        <v>31.358854026381401</v>
      </c>
      <c r="I37">
        <v>70</v>
      </c>
      <c r="J37">
        <v>32.5</v>
      </c>
      <c r="K37">
        <v>13.641145973618599</v>
      </c>
      <c r="L37">
        <v>32.5</v>
      </c>
      <c r="M37">
        <v>53313.754188889274</v>
      </c>
      <c r="N37">
        <v>14</v>
      </c>
      <c r="O37">
        <v>32512859854.552235</v>
      </c>
      <c r="P37">
        <v>145</v>
      </c>
      <c r="Q37">
        <v>31.358854026381401</v>
      </c>
      <c r="R37">
        <v>100</v>
      </c>
      <c r="S37">
        <v>177.32323620730858</v>
      </c>
      <c r="U37">
        <v>-1290469599.4024119</v>
      </c>
      <c r="V37">
        <v>31222390255.149822</v>
      </c>
      <c r="W37">
        <v>14</v>
      </c>
      <c r="X37">
        <v>51197.675218335666</v>
      </c>
      <c r="Y37">
        <v>100.11213039154353</v>
      </c>
      <c r="Z37">
        <v>105.0616</v>
      </c>
      <c r="AA37">
        <v>31.358854026381401</v>
      </c>
      <c r="AB37">
        <v>32.5</v>
      </c>
      <c r="AC37">
        <v>54188.099757587064</v>
      </c>
      <c r="AD37">
        <v>325128598.54552239</v>
      </c>
    </row>
    <row r="38" spans="1:30">
      <c r="A38">
        <v>19</v>
      </c>
      <c r="B38" t="s">
        <v>52</v>
      </c>
      <c r="C38">
        <v>250</v>
      </c>
      <c r="D38">
        <v>262.5</v>
      </c>
      <c r="E38">
        <v>51197.675218335666</v>
      </c>
      <c r="F38">
        <v>87.5</v>
      </c>
      <c r="G38">
        <v>50</v>
      </c>
      <c r="I38">
        <v>40</v>
      </c>
      <c r="K38">
        <v>287.5</v>
      </c>
      <c r="L38">
        <v>222.5</v>
      </c>
      <c r="M38">
        <v>51197.675218335666</v>
      </c>
      <c r="N38">
        <v>14</v>
      </c>
      <c r="O38">
        <v>31222390255.149822</v>
      </c>
      <c r="P38">
        <v>337.5</v>
      </c>
      <c r="Q38">
        <v>0</v>
      </c>
      <c r="R38">
        <v>50</v>
      </c>
      <c r="S38">
        <v>170.28509048229802</v>
      </c>
      <c r="U38">
        <v>924122346.63756239</v>
      </c>
      <c r="V38">
        <v>32146512601.787384</v>
      </c>
      <c r="W38">
        <v>14</v>
      </c>
      <c r="X38">
        <v>52713.027354367347</v>
      </c>
    </row>
    <row r="39" spans="1:30">
      <c r="A39">
        <v>19</v>
      </c>
      <c r="B39" t="s">
        <v>53</v>
      </c>
      <c r="C39">
        <v>100</v>
      </c>
      <c r="D39">
        <v>135</v>
      </c>
      <c r="E39">
        <v>52713.027354367347</v>
      </c>
      <c r="F39">
        <v>45</v>
      </c>
      <c r="G39">
        <v>100</v>
      </c>
      <c r="H39">
        <v>31.005509839686908</v>
      </c>
      <c r="I39">
        <v>70</v>
      </c>
      <c r="J39">
        <v>32.5</v>
      </c>
      <c r="K39">
        <v>13.994490160313092</v>
      </c>
      <c r="L39">
        <v>32.5</v>
      </c>
      <c r="M39">
        <v>52713.027354367347</v>
      </c>
      <c r="N39">
        <v>14</v>
      </c>
      <c r="O39">
        <v>32146512601.787384</v>
      </c>
      <c r="P39">
        <v>145</v>
      </c>
      <c r="Q39">
        <v>31.005509839686908</v>
      </c>
      <c r="R39">
        <v>100</v>
      </c>
      <c r="S39">
        <v>175.32519971570093</v>
      </c>
      <c r="U39">
        <v>-1271931314.1346776</v>
      </c>
      <c r="V39">
        <v>30874581287.652706</v>
      </c>
      <c r="W39">
        <v>14</v>
      </c>
      <c r="X39">
        <v>50627.346988804777</v>
      </c>
      <c r="Y39">
        <v>98.579577717477235</v>
      </c>
      <c r="Z39">
        <v>105.0616</v>
      </c>
      <c r="AA39">
        <v>31.005509839686908</v>
      </c>
      <c r="AB39">
        <v>32.5</v>
      </c>
      <c r="AC39">
        <v>53577.521002978981</v>
      </c>
      <c r="AD39">
        <v>321465126.01787388</v>
      </c>
    </row>
    <row r="40" spans="1:30">
      <c r="A40">
        <v>20</v>
      </c>
      <c r="B40" t="s">
        <v>52</v>
      </c>
      <c r="C40">
        <v>250</v>
      </c>
      <c r="D40">
        <v>262.5</v>
      </c>
      <c r="E40">
        <v>50627.346988804777</v>
      </c>
      <c r="F40">
        <v>87.5</v>
      </c>
      <c r="G40">
        <v>50</v>
      </c>
      <c r="I40">
        <v>40</v>
      </c>
      <c r="K40">
        <v>287.5</v>
      </c>
      <c r="L40">
        <v>222.5</v>
      </c>
      <c r="M40">
        <v>50627.346988804777</v>
      </c>
      <c r="N40">
        <v>14</v>
      </c>
      <c r="O40">
        <v>30874581287.652706</v>
      </c>
      <c r="P40">
        <v>337.5</v>
      </c>
      <c r="Q40">
        <v>0</v>
      </c>
      <c r="R40">
        <v>50</v>
      </c>
      <c r="S40">
        <v>168.38816071437188</v>
      </c>
      <c r="U40">
        <v>939077740.92789209</v>
      </c>
      <c r="V40">
        <v>31813659028.580597</v>
      </c>
      <c r="W40">
        <v>14</v>
      </c>
      <c r="X40">
        <v>52167.222597042826</v>
      </c>
    </row>
    <row r="41" spans="1:30">
      <c r="A41">
        <v>20</v>
      </c>
      <c r="B41" t="s">
        <v>53</v>
      </c>
      <c r="C41">
        <v>100</v>
      </c>
      <c r="D41">
        <v>135</v>
      </c>
      <c r="E41">
        <v>52167.222597042826</v>
      </c>
      <c r="F41">
        <v>45</v>
      </c>
      <c r="G41">
        <v>100</v>
      </c>
      <c r="H41">
        <v>30.684470513677276</v>
      </c>
      <c r="I41">
        <v>70</v>
      </c>
      <c r="J41">
        <v>32.5</v>
      </c>
      <c r="K41">
        <v>14.315529486322724</v>
      </c>
      <c r="L41">
        <v>32.5</v>
      </c>
      <c r="M41">
        <v>52167.222597042826</v>
      </c>
      <c r="N41">
        <v>14</v>
      </c>
      <c r="O41">
        <v>31813659028.580597</v>
      </c>
      <c r="P41">
        <v>145</v>
      </c>
      <c r="Q41">
        <v>30.684470513677276</v>
      </c>
      <c r="R41">
        <v>100</v>
      </c>
      <c r="S41">
        <v>173.50983579360258</v>
      </c>
      <c r="U41">
        <v>-1255087910.9265943</v>
      </c>
      <c r="V41">
        <v>30558571117.654003</v>
      </c>
      <c r="W41">
        <v>14</v>
      </c>
      <c r="X41">
        <v>50109.161612314711</v>
      </c>
      <c r="Y41">
        <v>97.187140269562178</v>
      </c>
      <c r="Z41">
        <v>105.0616</v>
      </c>
      <c r="AA41">
        <v>30.684470513677276</v>
      </c>
      <c r="AB41">
        <v>32.5</v>
      </c>
      <c r="AC41">
        <v>53022.765047634333</v>
      </c>
      <c r="AD41">
        <v>318136590.285806</v>
      </c>
    </row>
    <row r="42" spans="1:30">
      <c r="A42">
        <v>21</v>
      </c>
      <c r="B42" t="s">
        <v>52</v>
      </c>
      <c r="C42">
        <v>250</v>
      </c>
      <c r="D42">
        <v>262.5</v>
      </c>
      <c r="E42">
        <v>50109.161612314711</v>
      </c>
      <c r="F42">
        <v>87.5</v>
      </c>
      <c r="G42">
        <v>50</v>
      </c>
      <c r="I42">
        <v>40</v>
      </c>
      <c r="K42">
        <v>287.5</v>
      </c>
      <c r="L42">
        <v>222.5</v>
      </c>
      <c r="M42">
        <v>50109.161612314711</v>
      </c>
      <c r="N42">
        <v>14</v>
      </c>
      <c r="O42">
        <v>30558571117.654003</v>
      </c>
      <c r="P42">
        <v>337.5</v>
      </c>
      <c r="Q42">
        <v>0</v>
      </c>
      <c r="R42">
        <v>50</v>
      </c>
      <c r="S42">
        <v>166.66465972832293</v>
      </c>
      <c r="U42">
        <v>952665822.70190203</v>
      </c>
      <c r="V42">
        <v>31511236940.355904</v>
      </c>
      <c r="W42">
        <v>14</v>
      </c>
      <c r="X42">
        <v>51671.318608743124</v>
      </c>
    </row>
    <row r="43" spans="1:30">
      <c r="A43">
        <v>21</v>
      </c>
      <c r="B43" t="s">
        <v>53</v>
      </c>
      <c r="C43">
        <v>100</v>
      </c>
      <c r="D43">
        <v>135</v>
      </c>
      <c r="E43">
        <v>51671.318608743124</v>
      </c>
      <c r="F43">
        <v>45</v>
      </c>
      <c r="G43">
        <v>100</v>
      </c>
      <c r="H43">
        <v>30.392782542781546</v>
      </c>
      <c r="I43">
        <v>70</v>
      </c>
      <c r="J43">
        <v>32.5</v>
      </c>
      <c r="K43">
        <v>14.607217457218454</v>
      </c>
      <c r="L43">
        <v>32.5</v>
      </c>
      <c r="M43">
        <v>51671.318608743124</v>
      </c>
      <c r="N43">
        <v>14</v>
      </c>
      <c r="O43">
        <v>31511236940.355907</v>
      </c>
      <c r="P43">
        <v>145</v>
      </c>
      <c r="Q43">
        <v>30.392782542781546</v>
      </c>
      <c r="R43">
        <v>100</v>
      </c>
      <c r="S43">
        <v>171.8604434108816</v>
      </c>
      <c r="U43">
        <v>-1239784433.4186804</v>
      </c>
      <c r="V43">
        <v>30271452506.937225</v>
      </c>
      <c r="W43">
        <v>14</v>
      </c>
      <c r="X43">
        <v>49638.351874159169</v>
      </c>
      <c r="Y43">
        <v>95.922007867155543</v>
      </c>
      <c r="Z43">
        <v>105.0616</v>
      </c>
      <c r="AA43">
        <v>30.392782542781546</v>
      </c>
      <c r="AB43">
        <v>32.5</v>
      </c>
      <c r="AC43">
        <v>52518.728233926515</v>
      </c>
      <c r="AD43">
        <v>315112369.40355909</v>
      </c>
    </row>
    <row r="44" spans="1:30">
      <c r="A44">
        <v>22</v>
      </c>
      <c r="B44" t="s">
        <v>52</v>
      </c>
      <c r="C44">
        <v>250</v>
      </c>
      <c r="D44">
        <v>262.5</v>
      </c>
      <c r="E44">
        <v>49638.351874159169</v>
      </c>
      <c r="F44">
        <v>87.5</v>
      </c>
      <c r="G44">
        <v>50</v>
      </c>
      <c r="I44">
        <v>40</v>
      </c>
      <c r="K44">
        <v>287.5</v>
      </c>
      <c r="L44">
        <v>222.5</v>
      </c>
      <c r="M44">
        <v>49638.351874159169</v>
      </c>
      <c r="N44">
        <v>14</v>
      </c>
      <c r="O44">
        <v>30271452506.937229</v>
      </c>
      <c r="P44">
        <v>337.5</v>
      </c>
      <c r="Q44">
        <v>0</v>
      </c>
      <c r="R44">
        <v>50</v>
      </c>
      <c r="S44">
        <v>165.09873161694159</v>
      </c>
      <c r="U44">
        <v>965011599.93203247</v>
      </c>
      <c r="V44">
        <v>31236464106.869263</v>
      </c>
      <c r="W44">
        <v>14</v>
      </c>
      <c r="X44">
        <v>51220.753159630825</v>
      </c>
    </row>
    <row r="45" spans="1:30">
      <c r="A45">
        <v>22</v>
      </c>
      <c r="B45" t="s">
        <v>53</v>
      </c>
      <c r="C45">
        <v>100</v>
      </c>
      <c r="D45">
        <v>135</v>
      </c>
      <c r="E45">
        <v>51220.753159630825</v>
      </c>
      <c r="F45">
        <v>45</v>
      </c>
      <c r="G45">
        <v>100</v>
      </c>
      <c r="H45">
        <v>30.127762448755075</v>
      </c>
      <c r="I45">
        <v>70</v>
      </c>
      <c r="J45">
        <v>32.5</v>
      </c>
      <c r="K45">
        <v>14.872237551244925</v>
      </c>
      <c r="L45">
        <v>32.5</v>
      </c>
      <c r="M45">
        <v>51220.753159630825</v>
      </c>
      <c r="N45">
        <v>14</v>
      </c>
      <c r="O45">
        <v>31236464106.869263</v>
      </c>
      <c r="P45">
        <v>145</v>
      </c>
      <c r="Q45">
        <v>30.127762448755075</v>
      </c>
      <c r="R45">
        <v>100</v>
      </c>
      <c r="S45">
        <v>170.36184844649918</v>
      </c>
      <c r="U45">
        <v>-1225880092.2981846</v>
      </c>
      <c r="V45">
        <v>30010584014.571079</v>
      </c>
      <c r="W45">
        <v>14</v>
      </c>
      <c r="X45">
        <v>49210.586407206938</v>
      </c>
      <c r="Y45">
        <v>94.7725415137364</v>
      </c>
      <c r="Z45">
        <v>105.0616</v>
      </c>
      <c r="AA45">
        <v>30.127762448755075</v>
      </c>
      <c r="AB45">
        <v>32.5</v>
      </c>
      <c r="AC45">
        <v>52060.773511448766</v>
      </c>
      <c r="AD45">
        <v>312364641.06869262</v>
      </c>
    </row>
    <row r="46" spans="1:30">
      <c r="A46">
        <v>23</v>
      </c>
      <c r="B46" t="s">
        <v>52</v>
      </c>
      <c r="C46">
        <v>250</v>
      </c>
      <c r="D46">
        <v>262.5</v>
      </c>
      <c r="E46">
        <v>49210.586407206938</v>
      </c>
      <c r="F46">
        <v>87.5</v>
      </c>
      <c r="G46">
        <v>50</v>
      </c>
      <c r="I46">
        <v>40</v>
      </c>
      <c r="K46">
        <v>287.5</v>
      </c>
      <c r="L46">
        <v>222.5</v>
      </c>
      <c r="M46">
        <v>49210.586407206938</v>
      </c>
      <c r="N46">
        <v>14</v>
      </c>
      <c r="O46">
        <v>30010584014.571079</v>
      </c>
      <c r="P46">
        <v>337.5</v>
      </c>
      <c r="Q46">
        <v>0</v>
      </c>
      <c r="R46">
        <v>50</v>
      </c>
      <c r="S46">
        <v>163.67597011586707</v>
      </c>
      <c r="U46">
        <v>976228651.60650396</v>
      </c>
      <c r="V46">
        <v>30986812666.177582</v>
      </c>
      <c r="W46">
        <v>14</v>
      </c>
      <c r="X46">
        <v>50811.381126488232</v>
      </c>
    </row>
    <row r="47" spans="1:30">
      <c r="A47">
        <v>23</v>
      </c>
      <c r="B47" t="s">
        <v>53</v>
      </c>
      <c r="C47">
        <v>100</v>
      </c>
      <c r="D47">
        <v>135</v>
      </c>
      <c r="E47">
        <v>50811.381126488232</v>
      </c>
      <c r="F47">
        <v>45</v>
      </c>
      <c r="G47">
        <v>100</v>
      </c>
      <c r="H47">
        <v>29.886972093149677</v>
      </c>
      <c r="I47">
        <v>70</v>
      </c>
      <c r="J47">
        <v>32.5</v>
      </c>
      <c r="K47">
        <v>15.113027906850323</v>
      </c>
      <c r="L47">
        <v>32.5</v>
      </c>
      <c r="M47">
        <v>50811.381126488232</v>
      </c>
      <c r="N47">
        <v>14</v>
      </c>
      <c r="O47">
        <v>30986812666.177582</v>
      </c>
      <c r="P47">
        <v>145</v>
      </c>
      <c r="Q47">
        <v>29.886972093149677</v>
      </c>
      <c r="R47">
        <v>100</v>
      </c>
      <c r="S47">
        <v>169.0002640892539</v>
      </c>
      <c r="U47">
        <v>-1213246970.0620697</v>
      </c>
      <c r="V47">
        <v>29773565696.115513</v>
      </c>
      <c r="W47">
        <v>14</v>
      </c>
      <c r="X47">
        <v>48821.929844082893</v>
      </c>
      <c r="Y47">
        <v>93.728166320176229</v>
      </c>
      <c r="Z47">
        <v>105.0616</v>
      </c>
      <c r="AA47">
        <v>29.886972093149677</v>
      </c>
      <c r="AB47">
        <v>32.5</v>
      </c>
      <c r="AC47">
        <v>51644.687776962644</v>
      </c>
      <c r="AD47">
        <v>309868126.66177589</v>
      </c>
    </row>
    <row r="48" spans="1:30">
      <c r="A48">
        <v>24</v>
      </c>
      <c r="B48" t="s">
        <v>52</v>
      </c>
      <c r="C48">
        <v>250</v>
      </c>
      <c r="D48">
        <v>262.5</v>
      </c>
      <c r="E48">
        <v>48821.929844082893</v>
      </c>
      <c r="F48">
        <v>87.5</v>
      </c>
      <c r="G48">
        <v>50</v>
      </c>
      <c r="I48">
        <v>40</v>
      </c>
      <c r="K48">
        <v>287.5</v>
      </c>
      <c r="L48">
        <v>222.5</v>
      </c>
      <c r="M48">
        <v>48821.929844082893</v>
      </c>
      <c r="N48">
        <v>14</v>
      </c>
      <c r="O48">
        <v>29773565696.115513</v>
      </c>
      <c r="P48">
        <v>337.5</v>
      </c>
      <c r="Q48">
        <v>0</v>
      </c>
      <c r="R48">
        <v>50</v>
      </c>
      <c r="S48">
        <v>162.38328606847864</v>
      </c>
      <c r="U48">
        <v>986420172.63611436</v>
      </c>
      <c r="V48">
        <v>30759985868.751629</v>
      </c>
      <c r="W48">
        <v>14</v>
      </c>
      <c r="X48">
        <v>50439.436358309766</v>
      </c>
    </row>
    <row r="49" spans="1:30">
      <c r="A49">
        <v>24</v>
      </c>
      <c r="B49" t="s">
        <v>53</v>
      </c>
      <c r="C49">
        <v>100</v>
      </c>
      <c r="D49">
        <v>135</v>
      </c>
      <c r="E49">
        <v>50439.436358309766</v>
      </c>
      <c r="F49">
        <v>45</v>
      </c>
      <c r="G49">
        <v>100</v>
      </c>
      <c r="H49">
        <v>29.668196246866927</v>
      </c>
      <c r="I49">
        <v>70</v>
      </c>
      <c r="J49">
        <v>32.5</v>
      </c>
      <c r="K49">
        <v>15.331803753133073</v>
      </c>
      <c r="L49">
        <v>32.5</v>
      </c>
      <c r="M49">
        <v>50439.436358309766</v>
      </c>
      <c r="N49">
        <v>14</v>
      </c>
      <c r="O49">
        <v>30759985868.751629</v>
      </c>
      <c r="P49">
        <v>145</v>
      </c>
      <c r="Q49">
        <v>29.668196246866927</v>
      </c>
      <c r="R49">
        <v>100</v>
      </c>
      <c r="S49">
        <v>167.76316400153343</v>
      </c>
      <c r="U49">
        <v>-1201768844.1983883</v>
      </c>
      <c r="V49">
        <v>29558217024.553242</v>
      </c>
      <c r="W49">
        <v>14</v>
      </c>
      <c r="X49">
        <v>48468.806612477434</v>
      </c>
      <c r="Y49">
        <v>92.779274217610975</v>
      </c>
      <c r="Z49">
        <v>105.0616</v>
      </c>
      <c r="AA49">
        <v>29.668196246866927</v>
      </c>
      <c r="AB49">
        <v>32.5</v>
      </c>
      <c r="AC49">
        <v>51266.643114586048</v>
      </c>
      <c r="AD49">
        <v>307599858.68751627</v>
      </c>
    </row>
    <row r="50" spans="1:30">
      <c r="A50">
        <v>25</v>
      </c>
      <c r="B50" t="s">
        <v>52</v>
      </c>
      <c r="C50">
        <v>250</v>
      </c>
      <c r="D50">
        <v>262.5</v>
      </c>
      <c r="E50">
        <v>48468.806612477434</v>
      </c>
      <c r="F50">
        <v>87.5</v>
      </c>
      <c r="G50">
        <v>50</v>
      </c>
      <c r="I50">
        <v>40</v>
      </c>
      <c r="K50">
        <v>287.5</v>
      </c>
      <c r="L50">
        <v>222.5</v>
      </c>
      <c r="M50">
        <v>48468.806612477434</v>
      </c>
      <c r="N50">
        <v>14</v>
      </c>
      <c r="O50">
        <v>29558217024.553238</v>
      </c>
      <c r="P50">
        <v>337.5</v>
      </c>
      <c r="Q50">
        <v>0</v>
      </c>
      <c r="R50">
        <v>50</v>
      </c>
      <c r="S50">
        <v>161.20878700794708</v>
      </c>
      <c r="U50">
        <v>995679923.2293452</v>
      </c>
      <c r="V50">
        <v>30553896947.782581</v>
      </c>
      <c r="W50">
        <v>14</v>
      </c>
      <c r="X50">
        <v>50101.497028372331</v>
      </c>
    </row>
    <row r="51" spans="1:30">
      <c r="A51">
        <v>25</v>
      </c>
      <c r="B51" t="s">
        <v>53</v>
      </c>
      <c r="C51">
        <v>100</v>
      </c>
      <c r="D51">
        <v>135</v>
      </c>
      <c r="E51">
        <v>50101.497028372331</v>
      </c>
      <c r="F51">
        <v>45</v>
      </c>
      <c r="G51">
        <v>100</v>
      </c>
      <c r="H51">
        <v>29.469422210438449</v>
      </c>
      <c r="I51">
        <v>70</v>
      </c>
      <c r="J51">
        <v>32.5</v>
      </c>
      <c r="K51">
        <v>15.530577789561551</v>
      </c>
      <c r="L51">
        <v>32.5</v>
      </c>
      <c r="M51">
        <v>50101.497028372331</v>
      </c>
      <c r="N51">
        <v>14</v>
      </c>
      <c r="O51">
        <v>30553896947.782581</v>
      </c>
      <c r="P51">
        <v>145</v>
      </c>
      <c r="Q51">
        <v>29.469422210438449</v>
      </c>
      <c r="R51">
        <v>100</v>
      </c>
      <c r="S51">
        <v>166.6391670792022</v>
      </c>
      <c r="U51">
        <v>-1191340117.9595268</v>
      </c>
      <c r="V51">
        <v>29362556829.823055</v>
      </c>
      <c r="W51">
        <v>14</v>
      </c>
      <c r="X51">
        <v>48147.968040507432</v>
      </c>
      <c r="Y51">
        <v>91.917135564890486</v>
      </c>
      <c r="Z51">
        <v>105.0616</v>
      </c>
      <c r="AA51">
        <v>29.469422210438449</v>
      </c>
      <c r="AB51">
        <v>32.5</v>
      </c>
      <c r="AC51">
        <v>50923.161579637643</v>
      </c>
      <c r="AD51">
        <v>305538969.47782588</v>
      </c>
    </row>
    <row r="52" spans="1:30">
      <c r="A52">
        <v>26</v>
      </c>
      <c r="B52" t="s">
        <v>52</v>
      </c>
      <c r="C52">
        <v>250</v>
      </c>
      <c r="D52">
        <v>262.5</v>
      </c>
      <c r="E52">
        <v>48147.968040507432</v>
      </c>
      <c r="F52">
        <v>87.5</v>
      </c>
      <c r="G52">
        <v>50</v>
      </c>
      <c r="I52">
        <v>40</v>
      </c>
      <c r="K52">
        <v>287.5</v>
      </c>
      <c r="L52">
        <v>222.5</v>
      </c>
      <c r="M52">
        <v>48147.968040507432</v>
      </c>
      <c r="N52">
        <v>14</v>
      </c>
      <c r="O52">
        <v>29362556829.823051</v>
      </c>
      <c r="P52">
        <v>337.5</v>
      </c>
      <c r="Q52">
        <v>0</v>
      </c>
      <c r="R52">
        <v>50</v>
      </c>
      <c r="S52">
        <v>160.14166774862264</v>
      </c>
      <c r="U52">
        <v>1004093091.4698591</v>
      </c>
      <c r="V52">
        <v>30366649921.292912</v>
      </c>
      <c r="W52">
        <v>14</v>
      </c>
      <c r="X52">
        <v>49794.454154028783</v>
      </c>
    </row>
    <row r="53" spans="1:30">
      <c r="A53">
        <v>26</v>
      </c>
      <c r="B53" t="s">
        <v>53</v>
      </c>
      <c r="C53">
        <v>100</v>
      </c>
      <c r="D53">
        <v>135</v>
      </c>
      <c r="E53">
        <v>49794.454154028783</v>
      </c>
      <c r="F53">
        <v>45</v>
      </c>
      <c r="G53">
        <v>100</v>
      </c>
      <c r="H53">
        <v>29.288821297543318</v>
      </c>
      <c r="I53">
        <v>70</v>
      </c>
      <c r="J53">
        <v>32.5</v>
      </c>
      <c r="K53">
        <v>15.711178702456682</v>
      </c>
      <c r="L53">
        <v>32.5</v>
      </c>
      <c r="M53">
        <v>49794.454154028783</v>
      </c>
      <c r="N53">
        <v>14</v>
      </c>
      <c r="O53">
        <v>30366649921.292912</v>
      </c>
      <c r="P53">
        <v>145</v>
      </c>
      <c r="Q53">
        <v>29.288821297543318</v>
      </c>
      <c r="R53">
        <v>100</v>
      </c>
      <c r="S53">
        <v>165.61793274743684</v>
      </c>
      <c r="U53">
        <v>-1181864848.8906238</v>
      </c>
      <c r="V53">
        <v>29184785072.402287</v>
      </c>
      <c r="W53">
        <v>14</v>
      </c>
      <c r="X53">
        <v>47856.462469503946</v>
      </c>
      <c r="Y53">
        <v>91.133818837408683</v>
      </c>
      <c r="Z53">
        <v>105.0616</v>
      </c>
      <c r="AA53">
        <v>29.288821297543318</v>
      </c>
      <c r="AB53">
        <v>32.5</v>
      </c>
      <c r="AC53">
        <v>50611.083202154856</v>
      </c>
      <c r="AD53">
        <v>303666499.21292913</v>
      </c>
    </row>
    <row r="54" spans="1:30">
      <c r="A54">
        <v>27</v>
      </c>
      <c r="B54" t="s">
        <v>52</v>
      </c>
      <c r="C54">
        <v>250</v>
      </c>
      <c r="D54">
        <v>262.5</v>
      </c>
      <c r="E54">
        <v>47856.462469503946</v>
      </c>
      <c r="F54">
        <v>87.5</v>
      </c>
      <c r="G54">
        <v>50</v>
      </c>
      <c r="I54">
        <v>40</v>
      </c>
      <c r="K54">
        <v>287.5</v>
      </c>
      <c r="L54">
        <v>222.5</v>
      </c>
      <c r="M54">
        <v>47856.462469503946</v>
      </c>
      <c r="N54">
        <v>14</v>
      </c>
      <c r="O54">
        <v>29184785072.402287</v>
      </c>
      <c r="P54">
        <v>337.5</v>
      </c>
      <c r="Q54">
        <v>0</v>
      </c>
      <c r="R54">
        <v>50</v>
      </c>
      <c r="S54">
        <v>159.17211098021991</v>
      </c>
      <c r="U54">
        <v>1011737077.0319462</v>
      </c>
      <c r="V54">
        <v>30196522149.434235</v>
      </c>
      <c r="W54">
        <v>14</v>
      </c>
      <c r="X54">
        <v>49515.482994612088</v>
      </c>
    </row>
    <row r="55" spans="1:30">
      <c r="A55">
        <v>27</v>
      </c>
      <c r="B55" t="s">
        <v>53</v>
      </c>
      <c r="C55">
        <v>100</v>
      </c>
      <c r="D55">
        <v>135</v>
      </c>
      <c r="E55">
        <v>49515.482994612088</v>
      </c>
      <c r="F55">
        <v>45</v>
      </c>
      <c r="G55">
        <v>100</v>
      </c>
      <c r="H55">
        <v>29.124732011414196</v>
      </c>
      <c r="I55">
        <v>70</v>
      </c>
      <c r="J55">
        <v>32.5</v>
      </c>
      <c r="K55">
        <v>15.875267988585804</v>
      </c>
      <c r="L55">
        <v>32.5</v>
      </c>
      <c r="M55">
        <v>49515.482994612088</v>
      </c>
      <c r="N55">
        <v>14</v>
      </c>
      <c r="O55">
        <v>30196522149.434235</v>
      </c>
      <c r="P55">
        <v>145</v>
      </c>
      <c r="Q55">
        <v>29.124732011414196</v>
      </c>
      <c r="R55">
        <v>100</v>
      </c>
      <c r="S55">
        <v>164.69006582924891</v>
      </c>
      <c r="U55">
        <v>-1173255866.1757879</v>
      </c>
      <c r="V55">
        <v>29023266283.258446</v>
      </c>
      <c r="W55">
        <v>14</v>
      </c>
      <c r="X55">
        <v>47591.60809926939</v>
      </c>
      <c r="Y55">
        <v>90.422117658466561</v>
      </c>
      <c r="Z55">
        <v>105.0616</v>
      </c>
      <c r="AA55">
        <v>29.124732011414196</v>
      </c>
      <c r="AB55">
        <v>32.5</v>
      </c>
      <c r="AC55">
        <v>50327.536915723729</v>
      </c>
      <c r="AD55">
        <v>301965221.49434239</v>
      </c>
    </row>
    <row r="56" spans="1:30">
      <c r="A56">
        <v>28</v>
      </c>
      <c r="B56" t="s">
        <v>52</v>
      </c>
      <c r="C56">
        <v>250</v>
      </c>
      <c r="D56">
        <v>262.5</v>
      </c>
      <c r="E56">
        <v>47591.60809926939</v>
      </c>
      <c r="F56">
        <v>87.5</v>
      </c>
      <c r="G56">
        <v>50</v>
      </c>
      <c r="I56">
        <v>40</v>
      </c>
      <c r="K56">
        <v>287.5</v>
      </c>
      <c r="L56">
        <v>222.5</v>
      </c>
      <c r="M56">
        <v>47591.60809926939</v>
      </c>
      <c r="N56">
        <v>14</v>
      </c>
      <c r="O56">
        <v>29023266283.258446</v>
      </c>
      <c r="P56">
        <v>337.5</v>
      </c>
      <c r="Q56">
        <v>0</v>
      </c>
      <c r="R56">
        <v>50</v>
      </c>
      <c r="S56">
        <v>158.29119695028223</v>
      </c>
      <c r="U56">
        <v>1018682203.2439749</v>
      </c>
      <c r="V56">
        <v>30041948486.502422</v>
      </c>
      <c r="W56">
        <v>14</v>
      </c>
      <c r="X56">
        <v>49262.017064315922</v>
      </c>
    </row>
    <row r="57" spans="1:30">
      <c r="A57">
        <v>28</v>
      </c>
      <c r="B57" t="s">
        <v>53</v>
      </c>
      <c r="C57">
        <v>100</v>
      </c>
      <c r="D57">
        <v>135</v>
      </c>
      <c r="E57">
        <v>49262.017064315922</v>
      </c>
      <c r="F57">
        <v>45</v>
      </c>
      <c r="G57">
        <v>100</v>
      </c>
      <c r="H57">
        <v>28.975644759358048</v>
      </c>
      <c r="I57">
        <v>70</v>
      </c>
      <c r="J57">
        <v>32.5</v>
      </c>
      <c r="K57">
        <v>16.024355240641952</v>
      </c>
      <c r="L57">
        <v>32.5</v>
      </c>
      <c r="M57">
        <v>49262.017064315922</v>
      </c>
      <c r="N57">
        <v>14</v>
      </c>
      <c r="O57">
        <v>30041948486.502422</v>
      </c>
      <c r="P57">
        <v>145</v>
      </c>
      <c r="Q57">
        <v>28.975644759358048</v>
      </c>
      <c r="R57">
        <v>100</v>
      </c>
      <c r="S57">
        <v>163.84703011150202</v>
      </c>
      <c r="U57">
        <v>-1165433968.6818607</v>
      </c>
      <c r="V57">
        <v>28876514517.82056</v>
      </c>
      <c r="W57">
        <v>14</v>
      </c>
      <c r="X57">
        <v>47350.968315985439</v>
      </c>
      <c r="Y57">
        <v>89.775484501868476</v>
      </c>
      <c r="Z57">
        <v>105.0616</v>
      </c>
      <c r="AA57">
        <v>28.975644759358048</v>
      </c>
      <c r="AB57">
        <v>32.5</v>
      </c>
      <c r="AC57">
        <v>50069.914144170711</v>
      </c>
      <c r="AD57">
        <v>300419484.86502427</v>
      </c>
    </row>
    <row r="58" spans="1:30">
      <c r="A58">
        <v>29</v>
      </c>
      <c r="B58" t="s">
        <v>52</v>
      </c>
      <c r="C58">
        <v>250</v>
      </c>
      <c r="D58">
        <v>262.5</v>
      </c>
      <c r="E58">
        <v>47350.968315985439</v>
      </c>
      <c r="F58">
        <v>87.5</v>
      </c>
      <c r="G58">
        <v>50</v>
      </c>
      <c r="I58">
        <v>40</v>
      </c>
      <c r="K58">
        <v>287.5</v>
      </c>
      <c r="L58">
        <v>222.5</v>
      </c>
      <c r="M58">
        <v>47350.968315985439</v>
      </c>
      <c r="N58">
        <v>14</v>
      </c>
      <c r="O58">
        <v>28876514517.82056</v>
      </c>
      <c r="P58">
        <v>337.5</v>
      </c>
      <c r="Q58">
        <v>0</v>
      </c>
      <c r="R58">
        <v>50</v>
      </c>
      <c r="S58">
        <v>157.49082140402166</v>
      </c>
      <c r="U58">
        <v>1024992364.0506933</v>
      </c>
      <c r="V58">
        <v>29901506881.871254</v>
      </c>
      <c r="W58">
        <v>14</v>
      </c>
      <c r="X58">
        <v>49031.724520974771</v>
      </c>
    </row>
    <row r="59" spans="1:30">
      <c r="A59">
        <v>29</v>
      </c>
      <c r="B59" t="s">
        <v>53</v>
      </c>
      <c r="C59">
        <v>100</v>
      </c>
      <c r="D59">
        <v>135</v>
      </c>
      <c r="E59">
        <v>49031.724520974771</v>
      </c>
      <c r="F59">
        <v>45</v>
      </c>
      <c r="G59">
        <v>100</v>
      </c>
      <c r="H59">
        <v>28.840187964767797</v>
      </c>
      <c r="I59">
        <v>70</v>
      </c>
      <c r="J59">
        <v>32.5</v>
      </c>
      <c r="K59">
        <v>16.159812035232203</v>
      </c>
      <c r="L59">
        <v>32.5</v>
      </c>
      <c r="M59">
        <v>49031.724520974771</v>
      </c>
      <c r="N59">
        <v>14</v>
      </c>
      <c r="O59">
        <v>29901506881.871254</v>
      </c>
      <c r="P59">
        <v>145</v>
      </c>
      <c r="Q59">
        <v>28.840187964767797</v>
      </c>
      <c r="R59">
        <v>100</v>
      </c>
      <c r="S59">
        <v>163.0810698132461</v>
      </c>
      <c r="U59">
        <v>-1158327196.3218617</v>
      </c>
      <c r="V59">
        <v>28743179685.549393</v>
      </c>
      <c r="W59">
        <v>14</v>
      </c>
      <c r="X59">
        <v>47132.329275792654</v>
      </c>
      <c r="Y59">
        <v>89.187970455828093</v>
      </c>
      <c r="Z59">
        <v>105.0616</v>
      </c>
      <c r="AA59">
        <v>28.840187964767797</v>
      </c>
      <c r="AB59">
        <v>32.5</v>
      </c>
      <c r="AC59">
        <v>49835.844803118765</v>
      </c>
      <c r="AD59">
        <v>299015068.81871259</v>
      </c>
    </row>
    <row r="60" spans="1:30">
      <c r="A60">
        <v>30</v>
      </c>
      <c r="B60" t="s">
        <v>52</v>
      </c>
      <c r="C60">
        <v>250</v>
      </c>
      <c r="D60">
        <v>262.5</v>
      </c>
      <c r="E60">
        <v>47132.329275792654</v>
      </c>
      <c r="F60">
        <v>87.5</v>
      </c>
      <c r="G60">
        <v>50</v>
      </c>
      <c r="I60">
        <v>40</v>
      </c>
      <c r="K60">
        <v>287.5</v>
      </c>
      <c r="L60">
        <v>222.5</v>
      </c>
      <c r="M60">
        <v>47132.329275792654</v>
      </c>
      <c r="N60">
        <v>14</v>
      </c>
      <c r="O60">
        <v>28743179685.549393</v>
      </c>
      <c r="P60">
        <v>337.5</v>
      </c>
      <c r="Q60">
        <v>0</v>
      </c>
      <c r="R60">
        <v>50</v>
      </c>
      <c r="S60">
        <v>156.763621026594</v>
      </c>
      <c r="U60">
        <v>1030725611.8263329</v>
      </c>
      <c r="V60">
        <v>29773905297.375725</v>
      </c>
      <c r="W60">
        <v>14</v>
      </c>
      <c r="X60">
        <v>48822.486713524406</v>
      </c>
    </row>
    <row r="61" spans="1:30">
      <c r="A61">
        <v>30</v>
      </c>
      <c r="B61" t="s">
        <v>53</v>
      </c>
      <c r="C61">
        <v>100</v>
      </c>
      <c r="D61">
        <v>135</v>
      </c>
      <c r="E61">
        <v>48822.486713524406</v>
      </c>
      <c r="F61">
        <v>45</v>
      </c>
      <c r="G61">
        <v>100</v>
      </c>
      <c r="H61">
        <v>28.717115448857758</v>
      </c>
      <c r="I61">
        <v>70</v>
      </c>
      <c r="J61">
        <v>32.5</v>
      </c>
      <c r="K61">
        <v>16.282884551142242</v>
      </c>
      <c r="L61">
        <v>32.5</v>
      </c>
      <c r="M61">
        <v>48822.486713524406</v>
      </c>
      <c r="N61">
        <v>14</v>
      </c>
      <c r="O61">
        <v>29773905297.375725</v>
      </c>
      <c r="P61">
        <v>145</v>
      </c>
      <c r="Q61">
        <v>28.717115448857758</v>
      </c>
      <c r="R61">
        <v>100</v>
      </c>
      <c r="S61">
        <v>162.38513823389104</v>
      </c>
      <c r="U61">
        <v>-1151870168.0347915</v>
      </c>
      <c r="V61">
        <v>28622035129.340935</v>
      </c>
      <c r="W61">
        <v>14</v>
      </c>
      <c r="X61">
        <v>46933.679537814729</v>
      </c>
      <c r="Y61">
        <v>88.65417049402177</v>
      </c>
      <c r="Z61">
        <v>105.0616</v>
      </c>
      <c r="AA61">
        <v>28.717115448857758</v>
      </c>
      <c r="AB61">
        <v>32.5</v>
      </c>
      <c r="AC61">
        <v>49623.175495626201</v>
      </c>
      <c r="AD61">
        <v>297739052.97375721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0"/>
  <sheetViews>
    <sheetView topLeftCell="A13" zoomScaleNormal="100" workbookViewId="0">
      <selection activeCell="D21" sqref="D21:AF80"/>
    </sheetView>
  </sheetViews>
  <sheetFormatPr baseColWidth="10" defaultColWidth="8.83203125" defaultRowHeight="15"/>
  <cols>
    <col min="3" max="3" width="13.5" customWidth="1"/>
    <col min="4" max="4" width="15.33203125" customWidth="1"/>
    <col min="5" max="5" width="15.6640625" customWidth="1"/>
    <col min="6" max="6" width="13.5" customWidth="1"/>
    <col min="7" max="9" width="11.5" customWidth="1"/>
    <col min="10" max="10" width="13.83203125" customWidth="1"/>
    <col min="11" max="11" width="15.5" customWidth="1"/>
    <col min="12" max="12" width="11.5" customWidth="1"/>
    <col min="14" max="14" width="18.1640625" customWidth="1"/>
    <col min="15" max="15" width="16" customWidth="1"/>
    <col min="16" max="17" width="17.33203125" customWidth="1"/>
    <col min="18" max="18" width="10.83203125" bestFit="1" customWidth="1"/>
    <col min="19" max="19" width="10.83203125" customWidth="1"/>
    <col min="20" max="20" width="13.5" customWidth="1"/>
    <col min="22" max="22" width="15.5" customWidth="1"/>
    <col min="23" max="23" width="13.5" customWidth="1"/>
    <col min="24" max="24" width="16" customWidth="1"/>
    <col min="25" max="25" width="10.83203125" bestFit="1" customWidth="1"/>
    <col min="26" max="26" width="10.83203125" customWidth="1"/>
    <col min="27" max="27" width="19.1640625" customWidth="1"/>
    <col min="28" max="28" width="15.83203125" customWidth="1"/>
    <col min="29" max="29" width="13.1640625" customWidth="1"/>
    <col min="30" max="30" width="12" customWidth="1"/>
    <col min="32" max="32" width="16.33203125" customWidth="1"/>
    <col min="33" max="33" width="22" customWidth="1"/>
    <col min="35" max="37" width="8.5" customWidth="1"/>
    <col min="38" max="38" width="12.5" customWidth="1"/>
    <col min="39" max="39" width="13.33203125" customWidth="1"/>
    <col min="40" max="40" width="21.1640625" customWidth="1"/>
    <col min="41" max="41" width="15.6640625" customWidth="1"/>
    <col min="42" max="42" width="14.33203125" customWidth="1"/>
    <col min="43" max="43" width="20.5" customWidth="1"/>
    <col min="44" max="44" width="16.83203125" customWidth="1"/>
  </cols>
  <sheetData>
    <row r="1" spans="1:45">
      <c r="A1" s="9" t="s">
        <v>87</v>
      </c>
    </row>
    <row r="2" spans="1:45">
      <c r="B2" t="s">
        <v>1</v>
      </c>
    </row>
    <row r="3" spans="1:45">
      <c r="C3" s="6" t="s">
        <v>2</v>
      </c>
      <c r="D3" s="7"/>
      <c r="E3" s="8"/>
      <c r="F3" t="s">
        <v>3</v>
      </c>
      <c r="G3" s="6" t="s">
        <v>4</v>
      </c>
      <c r="H3" s="7"/>
      <c r="I3" s="7"/>
      <c r="J3" s="8"/>
      <c r="K3" s="1" t="s">
        <v>5</v>
      </c>
      <c r="L3" s="1" t="s">
        <v>5</v>
      </c>
      <c r="N3" t="s">
        <v>7</v>
      </c>
      <c r="AI3" s="6" t="s">
        <v>6</v>
      </c>
      <c r="AJ3" s="8"/>
      <c r="AK3" s="5"/>
      <c r="AL3" t="s">
        <v>74</v>
      </c>
    </row>
    <row r="4" spans="1:45">
      <c r="C4" s="2" t="s">
        <v>8</v>
      </c>
      <c r="D4" s="2" t="s">
        <v>8</v>
      </c>
      <c r="E4" s="2" t="s">
        <v>9</v>
      </c>
      <c r="F4" s="12" t="s">
        <v>10</v>
      </c>
      <c r="G4" s="2" t="s">
        <v>11</v>
      </c>
      <c r="H4" s="2" t="s">
        <v>11</v>
      </c>
      <c r="I4" s="2" t="s">
        <v>12</v>
      </c>
      <c r="J4" s="2" t="s">
        <v>12</v>
      </c>
      <c r="K4" s="2" t="s">
        <v>11</v>
      </c>
      <c r="L4" s="2" t="s">
        <v>12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19</v>
      </c>
      <c r="T4" t="s">
        <v>19</v>
      </c>
      <c r="U4" t="s">
        <v>19</v>
      </c>
      <c r="V4" t="s">
        <v>20</v>
      </c>
      <c r="W4" t="s">
        <v>21</v>
      </c>
      <c r="X4" t="s">
        <v>21</v>
      </c>
      <c r="Y4" t="s">
        <v>21</v>
      </c>
      <c r="AA4" t="s">
        <v>22</v>
      </c>
      <c r="AB4" t="s">
        <v>23</v>
      </c>
      <c r="AC4" t="s">
        <v>24</v>
      </c>
      <c r="AD4" t="s">
        <v>25</v>
      </c>
      <c r="AF4" t="s">
        <v>80</v>
      </c>
      <c r="AG4" t="s">
        <v>79</v>
      </c>
      <c r="AI4" s="2" t="s">
        <v>6</v>
      </c>
      <c r="AJ4" s="2" t="s">
        <v>6</v>
      </c>
      <c r="AL4" s="3" t="s">
        <v>11</v>
      </c>
      <c r="AM4" s="3" t="s">
        <v>12</v>
      </c>
      <c r="AN4" s="2" t="s">
        <v>83</v>
      </c>
      <c r="AO4" s="2" t="s">
        <v>84</v>
      </c>
      <c r="AP4" s="2"/>
      <c r="AQ4" s="2"/>
    </row>
    <row r="5" spans="1:45">
      <c r="C5" s="3" t="s">
        <v>26</v>
      </c>
      <c r="D5" s="3" t="s">
        <v>69</v>
      </c>
      <c r="E5" s="3" t="s">
        <v>27</v>
      </c>
      <c r="F5" s="12" t="s">
        <v>28</v>
      </c>
      <c r="G5" s="3" t="s">
        <v>29</v>
      </c>
      <c r="H5" s="3" t="s">
        <v>30</v>
      </c>
      <c r="I5" s="3" t="s">
        <v>29</v>
      </c>
      <c r="J5" s="3" t="s">
        <v>30</v>
      </c>
      <c r="K5" s="3" t="s">
        <v>31</v>
      </c>
      <c r="L5" s="3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34</v>
      </c>
      <c r="X5" t="s">
        <v>41</v>
      </c>
      <c r="Y5" t="s">
        <v>32</v>
      </c>
      <c r="AA5" t="s">
        <v>42</v>
      </c>
      <c r="AB5" t="s">
        <v>43</v>
      </c>
      <c r="AC5" s="11" t="s">
        <v>44</v>
      </c>
      <c r="AD5" s="11" t="s">
        <v>44</v>
      </c>
      <c r="AF5">
        <f>60^2*24*(365/4)</f>
        <v>7884000</v>
      </c>
      <c r="AG5">
        <f>(60*60)*24*120</f>
        <v>10368000</v>
      </c>
      <c r="AI5" s="3" t="s">
        <v>11</v>
      </c>
      <c r="AJ5" s="3" t="s">
        <v>12</v>
      </c>
      <c r="AL5" t="s">
        <v>81</v>
      </c>
      <c r="AM5" t="s">
        <v>82</v>
      </c>
      <c r="AN5" t="s">
        <v>76</v>
      </c>
      <c r="AO5" t="s">
        <v>78</v>
      </c>
      <c r="AP5" s="3"/>
      <c r="AQ5" s="3"/>
    </row>
    <row r="6" spans="1:45">
      <c r="C6" s="4" t="s">
        <v>45</v>
      </c>
      <c r="D6" s="4" t="s">
        <v>45</v>
      </c>
      <c r="E6" s="4" t="s">
        <v>46</v>
      </c>
      <c r="F6" s="12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N6" t="s">
        <v>46</v>
      </c>
      <c r="O6" t="s">
        <v>50</v>
      </c>
      <c r="P6" t="s">
        <v>51</v>
      </c>
      <c r="Q6" t="s">
        <v>45</v>
      </c>
      <c r="R6" t="s">
        <v>45</v>
      </c>
      <c r="S6" t="s">
        <v>45</v>
      </c>
      <c r="T6" t="s">
        <v>45</v>
      </c>
      <c r="U6" t="s">
        <v>51</v>
      </c>
      <c r="V6" t="s">
        <v>51</v>
      </c>
      <c r="W6" t="s">
        <v>51</v>
      </c>
      <c r="X6" t="s">
        <v>50</v>
      </c>
      <c r="Y6" t="s">
        <v>46</v>
      </c>
      <c r="AA6">
        <f>25+19*AB6</f>
        <v>34.5</v>
      </c>
      <c r="AB6">
        <v>0.5</v>
      </c>
      <c r="AC6">
        <v>1.4659E-2</v>
      </c>
      <c r="AD6">
        <v>9.7999999999999997E-3</v>
      </c>
      <c r="AI6" s="4" t="s">
        <v>47</v>
      </c>
      <c r="AJ6" s="4" t="s">
        <v>47</v>
      </c>
      <c r="AL6" s="4" t="s">
        <v>48</v>
      </c>
      <c r="AM6" s="4" t="s">
        <v>49</v>
      </c>
      <c r="AN6" s="3" t="s">
        <v>77</v>
      </c>
      <c r="AO6" s="3" t="s">
        <v>75</v>
      </c>
      <c r="AP6" s="4"/>
      <c r="AQ6" s="4"/>
    </row>
    <row r="7" spans="1:45">
      <c r="B7" s="1" t="s">
        <v>52</v>
      </c>
      <c r="C7" s="1">
        <v>250</v>
      </c>
      <c r="D7" s="1">
        <f>Baseline!$D$7*0.5</f>
        <v>175</v>
      </c>
      <c r="E7" s="1">
        <v>80000</v>
      </c>
      <c r="F7" s="1">
        <f>(Baseline!$D$7*0.5)</f>
        <v>175</v>
      </c>
      <c r="G7" s="1">
        <v>50</v>
      </c>
      <c r="H7" s="1"/>
      <c r="I7" s="1">
        <v>40</v>
      </c>
      <c r="J7" s="1"/>
      <c r="K7" s="1">
        <f>(C7+F7-G7-H7)</f>
        <v>375</v>
      </c>
      <c r="L7" s="1">
        <f>(D7-I7-J7)</f>
        <v>135</v>
      </c>
      <c r="N7">
        <f>E7</f>
        <v>80000</v>
      </c>
      <c r="O7">
        <v>14</v>
      </c>
      <c r="P7">
        <f>O7*43560*N7</f>
        <v>48787200000</v>
      </c>
      <c r="Q7">
        <f>C7+F7</f>
        <v>425</v>
      </c>
      <c r="R7">
        <f>H7</f>
        <v>0</v>
      </c>
      <c r="S7">
        <f>G7</f>
        <v>50</v>
      </c>
      <c r="T7">
        <f>((N7*4046.86*$AA$6*($AC$6-$AD$6))/3600)*0.0353/2</f>
        <v>266.08253559343331</v>
      </c>
      <c r="V7">
        <f>(Q7-R7-S7-T7-U7)*$AF$5</f>
        <v>858705289.38137186</v>
      </c>
      <c r="W7">
        <f>P7+V7</f>
        <v>49645905289.381371</v>
      </c>
      <c r="X7">
        <v>14</v>
      </c>
      <c r="Y7">
        <f>(W7/X7)/43560</f>
        <v>81408.082922375339</v>
      </c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>
      <c r="B8" s="1" t="s">
        <v>53</v>
      </c>
      <c r="C8" s="1">
        <v>100</v>
      </c>
      <c r="D8" s="1">
        <f>Baseline!$D$8*0.5</f>
        <v>90</v>
      </c>
      <c r="E8" s="1">
        <f>Y7</f>
        <v>81408.082922375339</v>
      </c>
      <c r="F8" s="1">
        <f>(Baseline!$D$8*0.5)</f>
        <v>90</v>
      </c>
      <c r="G8" s="1">
        <v>100</v>
      </c>
      <c r="H8" s="1">
        <f>(AL8)</f>
        <v>48.855503910284789</v>
      </c>
      <c r="I8" s="1">
        <v>70</v>
      </c>
      <c r="J8" s="1">
        <f>AM8</f>
        <v>10</v>
      </c>
      <c r="K8" s="10">
        <f>(C8+F8-G8-H8)</f>
        <v>41.144496089715211</v>
      </c>
      <c r="L8" s="10">
        <f>(D8-I8-J8)</f>
        <v>10</v>
      </c>
      <c r="N8">
        <f>E8</f>
        <v>81408.082922375339</v>
      </c>
      <c r="O8">
        <v>14</v>
      </c>
      <c r="P8">
        <f>O8*43560*N8</f>
        <v>49645905289.381378</v>
      </c>
      <c r="Q8">
        <f>C8+F8</f>
        <v>190</v>
      </c>
      <c r="R8">
        <f>H8</f>
        <v>48.855503910284789</v>
      </c>
      <c r="S8">
        <f>G8</f>
        <v>100</v>
      </c>
      <c r="T8">
        <f>((N8*4046.86*$AA$6*($AC$6-$AD$6))/3600)*0.0353/2</f>
        <v>270.76586402232635</v>
      </c>
      <c r="V8">
        <f>(Q8-R8-S8-T8-U8)*$AF$5</f>
        <v>-1810334864.7807064</v>
      </c>
      <c r="W8">
        <f>P8+V8</f>
        <v>47835570424.60067</v>
      </c>
      <c r="X8">
        <v>14</v>
      </c>
      <c r="Y8">
        <f>(W8/X8)/43560</f>
        <v>78439.54221533626</v>
      </c>
      <c r="AI8" s="1">
        <v>176</v>
      </c>
      <c r="AJ8" s="1">
        <f>(AM8*$AG$5*0.00251)/6000-35.9</f>
        <v>7.4728000000000065</v>
      </c>
      <c r="AK8" s="1"/>
      <c r="AL8" s="1">
        <f>AO8/$AG$5</f>
        <v>48.855503910284789</v>
      </c>
      <c r="AM8" s="1">
        <f>0.5*(D8-I8)</f>
        <v>10</v>
      </c>
      <c r="AN8" s="1">
        <f>(AI8+35.9)/0.00251</f>
        <v>84422.310756972118</v>
      </c>
      <c r="AO8" s="1">
        <f>AN8*6000</f>
        <v>506533864.54183269</v>
      </c>
      <c r="AP8" s="1"/>
      <c r="AQ8" s="1"/>
      <c r="AS8" s="1"/>
    </row>
    <row r="9" spans="1:45">
      <c r="AL9" t="s">
        <v>54</v>
      </c>
      <c r="AM9">
        <v>80</v>
      </c>
    </row>
    <row r="10" spans="1:45">
      <c r="C10" t="s">
        <v>55</v>
      </c>
      <c r="E10" t="s">
        <v>56</v>
      </c>
      <c r="P10" t="s">
        <v>59</v>
      </c>
      <c r="AI10" t="s">
        <v>73</v>
      </c>
      <c r="AL10" t="s">
        <v>57</v>
      </c>
      <c r="AP10" t="s">
        <v>58</v>
      </c>
    </row>
    <row r="11" spans="1:45">
      <c r="E11" t="s">
        <v>60</v>
      </c>
      <c r="P11" t="s">
        <v>62</v>
      </c>
      <c r="AI11" t="s">
        <v>70</v>
      </c>
      <c r="AP11" t="s">
        <v>61</v>
      </c>
    </row>
    <row r="12" spans="1:45">
      <c r="P12" t="s">
        <v>63</v>
      </c>
      <c r="AQ12" t="s">
        <v>71</v>
      </c>
    </row>
    <row r="13" spans="1:45">
      <c r="B13" t="s">
        <v>64</v>
      </c>
      <c r="AQ13" t="s">
        <v>72</v>
      </c>
    </row>
    <row r="15" spans="1:45">
      <c r="D15" s="6" t="s">
        <v>2</v>
      </c>
      <c r="E15" s="7"/>
      <c r="F15" s="8"/>
      <c r="G15" t="s">
        <v>3</v>
      </c>
      <c r="H15" s="6" t="s">
        <v>4</v>
      </c>
      <c r="I15" s="7"/>
      <c r="J15" s="7"/>
      <c r="K15" s="8"/>
      <c r="L15" s="1" t="s">
        <v>5</v>
      </c>
      <c r="M15" s="1" t="s">
        <v>5</v>
      </c>
      <c r="Z15" s="6" t="s">
        <v>6</v>
      </c>
      <c r="AA15" s="8"/>
      <c r="AB15" s="5"/>
      <c r="AC15" t="s">
        <v>74</v>
      </c>
    </row>
    <row r="16" spans="1:45">
      <c r="D16" s="2" t="s">
        <v>8</v>
      </c>
      <c r="E16" s="2" t="s">
        <v>8</v>
      </c>
      <c r="F16" s="2" t="s">
        <v>9</v>
      </c>
      <c r="G16" s="12" t="s">
        <v>10</v>
      </c>
      <c r="H16" s="2" t="s">
        <v>11</v>
      </c>
      <c r="I16" s="2" t="s">
        <v>11</v>
      </c>
      <c r="J16" s="2" t="s">
        <v>12</v>
      </c>
      <c r="K16" s="2" t="s">
        <v>12</v>
      </c>
      <c r="L16" s="2" t="s">
        <v>11</v>
      </c>
      <c r="M16" s="2" t="s">
        <v>12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19</v>
      </c>
      <c r="T16" t="s">
        <v>19</v>
      </c>
      <c r="U16" t="s">
        <v>19</v>
      </c>
      <c r="V16" t="s">
        <v>65</v>
      </c>
      <c r="W16" t="s">
        <v>21</v>
      </c>
      <c r="X16" t="s">
        <v>21</v>
      </c>
      <c r="Y16" t="s">
        <v>21</v>
      </c>
      <c r="Z16" s="2" t="s">
        <v>6</v>
      </c>
      <c r="AA16" s="2" t="s">
        <v>6</v>
      </c>
      <c r="AC16" s="3" t="s">
        <v>11</v>
      </c>
      <c r="AD16" s="3" t="s">
        <v>12</v>
      </c>
      <c r="AE16" s="2" t="s">
        <v>13</v>
      </c>
      <c r="AF16" s="2" t="s">
        <v>14</v>
      </c>
      <c r="AG16" s="2"/>
      <c r="AH16" s="2"/>
    </row>
    <row r="17" spans="2:36">
      <c r="D17" s="3" t="s">
        <v>26</v>
      </c>
      <c r="E17" s="3" t="s">
        <v>12</v>
      </c>
      <c r="F17" s="3" t="s">
        <v>66</v>
      </c>
      <c r="G17" s="12" t="s">
        <v>28</v>
      </c>
      <c r="H17" s="3" t="s">
        <v>29</v>
      </c>
      <c r="I17" s="3" t="s">
        <v>30</v>
      </c>
      <c r="J17" s="3" t="s">
        <v>29</v>
      </c>
      <c r="K17" s="3" t="s">
        <v>30</v>
      </c>
      <c r="L17" s="3" t="s">
        <v>31</v>
      </c>
      <c r="M17" s="3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67</v>
      </c>
      <c r="S17" t="s">
        <v>37</v>
      </c>
      <c r="T17" t="s">
        <v>38</v>
      </c>
      <c r="U17" t="s">
        <v>39</v>
      </c>
      <c r="V17" t="s">
        <v>40</v>
      </c>
      <c r="W17" t="s">
        <v>34</v>
      </c>
      <c r="X17" t="s">
        <v>41</v>
      </c>
      <c r="Y17" t="s">
        <v>32</v>
      </c>
      <c r="Z17" s="3" t="s">
        <v>11</v>
      </c>
      <c r="AA17" s="3" t="s">
        <v>12</v>
      </c>
      <c r="AE17" t="s">
        <v>76</v>
      </c>
      <c r="AF17" t="s">
        <v>78</v>
      </c>
      <c r="AG17" s="3"/>
      <c r="AH17" s="3"/>
    </row>
    <row r="18" spans="2:36">
      <c r="B18" s="13" t="s">
        <v>68</v>
      </c>
      <c r="D18" s="4" t="s">
        <v>45</v>
      </c>
      <c r="E18" s="4" t="s">
        <v>45</v>
      </c>
      <c r="F18" s="4" t="s">
        <v>46</v>
      </c>
      <c r="G18" s="12" t="s">
        <v>45</v>
      </c>
      <c r="H18" s="4" t="s">
        <v>45</v>
      </c>
      <c r="I18" s="4" t="s">
        <v>45</v>
      </c>
      <c r="J18" s="4" t="s">
        <v>45</v>
      </c>
      <c r="K18" s="4" t="s">
        <v>45</v>
      </c>
      <c r="L18" s="4" t="s">
        <v>45</v>
      </c>
      <c r="M18" s="4" t="s">
        <v>45</v>
      </c>
      <c r="N18" t="s">
        <v>46</v>
      </c>
      <c r="O18" t="s">
        <v>50</v>
      </c>
      <c r="P18" t="s">
        <v>51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51</v>
      </c>
      <c r="W18" t="s">
        <v>51</v>
      </c>
      <c r="X18" t="s">
        <v>50</v>
      </c>
      <c r="Y18" t="s">
        <v>46</v>
      </c>
      <c r="Z18" s="4" t="s">
        <v>47</v>
      </c>
      <c r="AA18" s="4" t="s">
        <v>47</v>
      </c>
      <c r="AC18" s="4" t="s">
        <v>48</v>
      </c>
      <c r="AD18" s="4" t="s">
        <v>49</v>
      </c>
      <c r="AE18" s="3" t="s">
        <v>77</v>
      </c>
      <c r="AF18" s="3" t="s">
        <v>75</v>
      </c>
      <c r="AG18" s="4"/>
      <c r="AH18" s="4"/>
    </row>
    <row r="19" spans="2:36">
      <c r="B19" s="13" t="s">
        <v>68</v>
      </c>
      <c r="C19" t="s">
        <v>88</v>
      </c>
      <c r="D19" s="4" t="str">
        <f>CONCATENATE(D16," ",D17)</f>
        <v>River flow Farm River</v>
      </c>
      <c r="E19" s="4" t="str">
        <f t="shared" ref="E19:AF19" si="0">CONCATENATE(E16," ",E17)</f>
        <v>River flow Agriburg</v>
      </c>
      <c r="F19" s="4" t="str">
        <f t="shared" si="0"/>
        <v>Farm Lake  Area</v>
      </c>
      <c r="G19" s="4" t="str">
        <f t="shared" si="0"/>
        <v>From Agriburg To Farm Lake</v>
      </c>
      <c r="H19" s="4" t="str">
        <f t="shared" si="0"/>
        <v>Farmville Residential  Use</v>
      </c>
      <c r="I19" s="4" t="str">
        <f t="shared" si="0"/>
        <v>Farmville Agricultural Use</v>
      </c>
      <c r="J19" s="4" t="str">
        <f t="shared" si="0"/>
        <v>Agriburg Residential  Use</v>
      </c>
      <c r="K19" s="4" t="str">
        <f t="shared" si="0"/>
        <v>Agriburg Agricultural Use</v>
      </c>
      <c r="L19" s="4" t="str">
        <f t="shared" si="0"/>
        <v>Farmville Human Use</v>
      </c>
      <c r="M19" s="4" t="str">
        <f t="shared" si="0"/>
        <v>Agriburg Human Use</v>
      </c>
      <c r="N19" s="4" t="str">
        <f t="shared" si="0"/>
        <v>Start  of Season Surface Area</v>
      </c>
      <c r="O19" s="4" t="str">
        <f t="shared" si="0"/>
        <v>Start of Season  Average Depth</v>
      </c>
      <c r="P19" s="4" t="str">
        <f t="shared" si="0"/>
        <v>Start of Season  Volume*</v>
      </c>
      <c r="Q19" s="4" t="str">
        <f t="shared" si="0"/>
        <v>Gains Farmville River (+ Dam as applicable)</v>
      </c>
      <c r="R19" s="4" t="str">
        <f t="shared" si="0"/>
        <v>Losses Farmville Use</v>
      </c>
      <c r="S19" s="4" t="str">
        <f t="shared" si="0"/>
        <v>Losses Farmville Residential</v>
      </c>
      <c r="T19" s="4" t="str">
        <f t="shared" si="0"/>
        <v>Losses Evaporation**</v>
      </c>
      <c r="U19" s="4" t="str">
        <f t="shared" si="0"/>
        <v>Losses Groundwater transport towards ocean</v>
      </c>
      <c r="V19" s="4" t="str">
        <f t="shared" si="0"/>
        <v>Total Loss Over whole season (1/4 year)</v>
      </c>
      <c r="W19" s="4" t="str">
        <f t="shared" si="0"/>
        <v>End of Season  Volume*</v>
      </c>
      <c r="X19" s="4" t="str">
        <f t="shared" si="0"/>
        <v>End of Season Average Depth***</v>
      </c>
      <c r="Y19" s="4" t="str">
        <f t="shared" si="0"/>
        <v>End of Season Surface Area</v>
      </c>
      <c r="Z19" s="4" t="str">
        <f t="shared" si="0"/>
        <v>Corn yield Farmville</v>
      </c>
      <c r="AA19" s="4" t="str">
        <f t="shared" si="0"/>
        <v>Corn yield Agriburg</v>
      </c>
      <c r="AB19" s="4" t="str">
        <f t="shared" si="0"/>
        <v xml:space="preserve"> </v>
      </c>
      <c r="AC19" s="4" t="str">
        <f t="shared" si="0"/>
        <v xml:space="preserve">Farmville </v>
      </c>
      <c r="AD19" s="4" t="str">
        <f t="shared" si="0"/>
        <v xml:space="preserve">Agriburg </v>
      </c>
      <c r="AE19" s="4" t="str">
        <f t="shared" si="0"/>
        <v>Water demand per acre to have stated corn yield</v>
      </c>
      <c r="AF19" s="4" t="str">
        <f t="shared" si="0"/>
        <v>Water needed  for 6000 acres</v>
      </c>
      <c r="AG19" s="4"/>
      <c r="AH19" s="4"/>
    </row>
    <row r="20" spans="2:36">
      <c r="B20" t="s">
        <v>68</v>
      </c>
      <c r="C20" t="s">
        <v>88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98</v>
      </c>
      <c r="M20" t="s">
        <v>99</v>
      </c>
      <c r="N20" t="s">
        <v>100</v>
      </c>
      <c r="O20" t="s">
        <v>101</v>
      </c>
      <c r="P20" t="s">
        <v>102</v>
      </c>
      <c r="Q20" t="s">
        <v>103</v>
      </c>
      <c r="R20" t="s">
        <v>104</v>
      </c>
      <c r="S20" t="s">
        <v>105</v>
      </c>
      <c r="T20" t="s">
        <v>106</v>
      </c>
      <c r="U20" t="s">
        <v>107</v>
      </c>
      <c r="V20" t="s">
        <v>108</v>
      </c>
      <c r="W20" t="s">
        <v>109</v>
      </c>
      <c r="X20" t="s">
        <v>110</v>
      </c>
      <c r="Y20" t="s">
        <v>111</v>
      </c>
      <c r="Z20" t="s">
        <v>112</v>
      </c>
      <c r="AA20" t="s">
        <v>113</v>
      </c>
      <c r="AC20" t="s">
        <v>11</v>
      </c>
      <c r="AD20" t="s">
        <v>12</v>
      </c>
      <c r="AE20" t="s">
        <v>114</v>
      </c>
      <c r="AF20" t="s">
        <v>115</v>
      </c>
    </row>
    <row r="21" spans="2:36">
      <c r="B21" s="13">
        <v>1</v>
      </c>
      <c r="C21" s="1" t="s">
        <v>52</v>
      </c>
      <c r="D21" s="1">
        <v>250</v>
      </c>
      <c r="E21" s="1">
        <f>$D$7</f>
        <v>175</v>
      </c>
      <c r="F21" s="1">
        <v>80000</v>
      </c>
      <c r="G21" s="1">
        <f>$F$7</f>
        <v>175</v>
      </c>
      <c r="H21" s="1">
        <f>($G$7)</f>
        <v>50</v>
      </c>
      <c r="I21" s="1"/>
      <c r="J21" s="1">
        <v>40</v>
      </c>
      <c r="K21" s="1"/>
      <c r="L21" s="1">
        <f t="shared" ref="L21:L80" si="1">(D21+G21-H21-I21)</f>
        <v>375</v>
      </c>
      <c r="M21" s="1">
        <f t="shared" ref="M21:M80" si="2">(E21-J21-K21)</f>
        <v>135</v>
      </c>
      <c r="N21">
        <f t="shared" ref="N21:N80" si="3">F21</f>
        <v>80000</v>
      </c>
      <c r="O21">
        <v>14</v>
      </c>
      <c r="P21">
        <f t="shared" ref="P21:P80" si="4">O21*43560*N21</f>
        <v>48787200000</v>
      </c>
      <c r="Q21">
        <f t="shared" ref="Q21:Q80" si="5">D21+G21</f>
        <v>425</v>
      </c>
      <c r="R21">
        <f t="shared" ref="R21:R80" si="6">I21</f>
        <v>0</v>
      </c>
      <c r="S21">
        <f t="shared" ref="S21:S80" si="7">H21</f>
        <v>50</v>
      </c>
      <c r="T21">
        <f>((N21*4046.86*$AA$6*($AC$6-$AD$6))/3600)*0.0353/2</f>
        <v>266.08253559343331</v>
      </c>
      <c r="V21">
        <f t="shared" ref="V21:V80" si="8">(Q21-R21-S21-T21-U21)*$AF$5</f>
        <v>858705289.38137186</v>
      </c>
      <c r="W21">
        <f>P21+V21</f>
        <v>49645905289.381371</v>
      </c>
      <c r="X21">
        <v>14</v>
      </c>
      <c r="Y21">
        <f t="shared" ref="Y21:Y80" si="9">(W21/X21)/43560</f>
        <v>81408.082922375339</v>
      </c>
      <c r="Z21" s="1"/>
      <c r="AA21" s="1"/>
      <c r="AB21" s="1"/>
      <c r="AC21" s="1"/>
      <c r="AD21" s="1"/>
      <c r="AE21" s="1"/>
      <c r="AF21" s="1"/>
      <c r="AG21" s="1"/>
      <c r="AH21" s="1"/>
      <c r="AJ21" s="1"/>
    </row>
    <row r="22" spans="2:36">
      <c r="B22" s="13">
        <v>1</v>
      </c>
      <c r="C22" s="1" t="s">
        <v>53</v>
      </c>
      <c r="D22" s="1">
        <v>100</v>
      </c>
      <c r="E22" s="1">
        <f>$D$8</f>
        <v>90</v>
      </c>
      <c r="F22" s="1">
        <f t="shared" ref="F22" si="10">Y21</f>
        <v>81408.082922375339</v>
      </c>
      <c r="G22" s="1">
        <f>$F$8</f>
        <v>90</v>
      </c>
      <c r="H22" s="1">
        <f>$G$8</f>
        <v>100</v>
      </c>
      <c r="I22" s="1">
        <f>AC22</f>
        <v>47.883782107813829</v>
      </c>
      <c r="J22" s="1">
        <v>70</v>
      </c>
      <c r="K22" s="1">
        <f>AD22</f>
        <v>10</v>
      </c>
      <c r="L22" s="10">
        <f t="shared" si="1"/>
        <v>42.116217892186171</v>
      </c>
      <c r="M22" s="10">
        <f t="shared" si="2"/>
        <v>10</v>
      </c>
      <c r="N22">
        <f t="shared" si="3"/>
        <v>81408.082922375339</v>
      </c>
      <c r="O22">
        <v>14</v>
      </c>
      <c r="P22">
        <f t="shared" si="4"/>
        <v>49645905289.381378</v>
      </c>
      <c r="Q22">
        <f t="shared" si="5"/>
        <v>190</v>
      </c>
      <c r="R22">
        <f>I22</f>
        <v>47.883782107813829</v>
      </c>
      <c r="S22">
        <f t="shared" si="7"/>
        <v>100</v>
      </c>
      <c r="T22">
        <f t="shared" ref="T22:T80" si="11">((N22*4046.86*$AA$6*($AC$6-$AD$6))/3600)*0.0353/2</f>
        <v>270.76586402232635</v>
      </c>
      <c r="V22">
        <f t="shared" si="8"/>
        <v>-1802673810.0900252</v>
      </c>
      <c r="W22">
        <f t="shared" ref="W22" si="12">P22+V22</f>
        <v>47843231479.291351</v>
      </c>
      <c r="X22">
        <v>14</v>
      </c>
      <c r="Y22">
        <f t="shared" si="9"/>
        <v>78452.104616442593</v>
      </c>
      <c r="Z22" s="1">
        <f>(AC22*$AG$5*0.00251)/6000-35.9</f>
        <v>171.78537046057878</v>
      </c>
      <c r="AA22" s="1">
        <f>IF((AD22*$AG$5*0.00251)/6000-35.9&gt;0,(AD22*$AG$5*0.00251)/6000-35.9,0)</f>
        <v>7.4728000000000065</v>
      </c>
      <c r="AB22" s="1"/>
      <c r="AC22" s="1">
        <f>(P22/$AG$5)*0.01</f>
        <v>47.883782107813829</v>
      </c>
      <c r="AD22" s="1">
        <f>0.5*(E22-J22)</f>
        <v>10</v>
      </c>
      <c r="AE22" s="1">
        <f>(Z22+35.9)/0.00251</f>
        <v>82743.175482302308</v>
      </c>
      <c r="AF22" s="1">
        <f>AE22*6000</f>
        <v>496459052.89381385</v>
      </c>
      <c r="AG22" s="1"/>
      <c r="AH22" s="1"/>
    </row>
    <row r="23" spans="2:36">
      <c r="B23" s="13">
        <v>2</v>
      </c>
      <c r="C23" s="1" t="s">
        <v>52</v>
      </c>
      <c r="D23" s="1">
        <v>250</v>
      </c>
      <c r="E23" s="1">
        <f>$D$7</f>
        <v>175</v>
      </c>
      <c r="F23" s="1">
        <f>Y22</f>
        <v>78452.104616442593</v>
      </c>
      <c r="G23" s="1">
        <f t="shared" ref="G23" si="13">$F$7</f>
        <v>175</v>
      </c>
      <c r="H23" s="1">
        <f>($G$7)</f>
        <v>50</v>
      </c>
      <c r="I23" s="1"/>
      <c r="J23" s="1">
        <v>40</v>
      </c>
      <c r="K23" s="1"/>
      <c r="L23" s="1">
        <f t="shared" si="1"/>
        <v>375</v>
      </c>
      <c r="M23" s="1">
        <f t="shared" si="2"/>
        <v>135</v>
      </c>
      <c r="N23">
        <f t="shared" si="3"/>
        <v>78452.104616442593</v>
      </c>
      <c r="O23">
        <v>14</v>
      </c>
      <c r="P23">
        <f t="shared" si="4"/>
        <v>47843231479.291351</v>
      </c>
      <c r="Q23">
        <f t="shared" si="5"/>
        <v>425</v>
      </c>
      <c r="R23">
        <f t="shared" si="6"/>
        <v>0</v>
      </c>
      <c r="S23">
        <f t="shared" si="7"/>
        <v>50</v>
      </c>
      <c r="T23">
        <f t="shared" si="11"/>
        <v>260.93418648730426</v>
      </c>
      <c r="V23">
        <f t="shared" si="8"/>
        <v>899294873.73409319</v>
      </c>
      <c r="W23">
        <f>P23+V23</f>
        <v>48742526353.025444</v>
      </c>
      <c r="X23">
        <v>14</v>
      </c>
      <c r="Y23">
        <f t="shared" si="9"/>
        <v>79926.745298808615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2:36">
      <c r="B24" s="13">
        <v>2</v>
      </c>
      <c r="C24" s="1" t="s">
        <v>53</v>
      </c>
      <c r="D24" s="1">
        <v>100</v>
      </c>
      <c r="E24" s="1">
        <f>$D$8</f>
        <v>90</v>
      </c>
      <c r="F24" s="1">
        <f t="shared" ref="F24" si="14">Y23</f>
        <v>79926.745298808615</v>
      </c>
      <c r="G24" s="1">
        <f t="shared" ref="G24" si="15">$F$8</f>
        <v>90</v>
      </c>
      <c r="H24" s="1">
        <f>$G$8</f>
        <v>100</v>
      </c>
      <c r="I24" s="1">
        <f t="shared" ref="I24" si="16">AC24</f>
        <v>47.01246754728534</v>
      </c>
      <c r="J24" s="1">
        <v>70</v>
      </c>
      <c r="K24" s="1">
        <f>AD24</f>
        <v>10</v>
      </c>
      <c r="L24" s="10">
        <f t="shared" si="1"/>
        <v>42.98753245271466</v>
      </c>
      <c r="M24" s="10">
        <f t="shared" si="2"/>
        <v>10</v>
      </c>
      <c r="N24">
        <f t="shared" si="3"/>
        <v>79926.745298808615</v>
      </c>
      <c r="O24">
        <v>14</v>
      </c>
      <c r="P24">
        <f t="shared" si="4"/>
        <v>48742526353.025444</v>
      </c>
      <c r="Q24">
        <f t="shared" si="5"/>
        <v>190</v>
      </c>
      <c r="R24">
        <f t="shared" si="6"/>
        <v>47.01246754728534</v>
      </c>
      <c r="S24">
        <f t="shared" si="7"/>
        <v>100</v>
      </c>
      <c r="T24">
        <f t="shared" si="11"/>
        <v>265.83888813546912</v>
      </c>
      <c r="V24">
        <f t="shared" si="8"/>
        <v>-1756960088.202836</v>
      </c>
      <c r="W24">
        <f t="shared" ref="W24" si="17">P24+V24</f>
        <v>46985566264.822609</v>
      </c>
      <c r="X24">
        <v>14</v>
      </c>
      <c r="Y24">
        <f t="shared" si="9"/>
        <v>77045.727182248796</v>
      </c>
      <c r="Z24" s="1">
        <f t="shared" ref="Z24" si="18">(AC24*$AG$5*0.00251)/6000-35.9</f>
        <v>168.00623524348975</v>
      </c>
      <c r="AA24" s="1">
        <f t="shared" ref="AA24" si="19">IF((AD24*$AG$5*0.00251)/6000-35.9&gt;0,(AD24*$AG$5*0.00251)/6000-35.9,0)</f>
        <v>7.4728000000000065</v>
      </c>
      <c r="AB24" s="1"/>
      <c r="AC24" s="1">
        <f t="shared" ref="AC24" si="20">(P24/$AG$5)*0.01</f>
        <v>47.01246754728534</v>
      </c>
      <c r="AD24" s="1">
        <f t="shared" ref="AD24" si="21">0.5*(E24-J24)</f>
        <v>10</v>
      </c>
      <c r="AE24" s="1">
        <f t="shared" ref="AE24" si="22">(Z24+35.9)/0.00251</f>
        <v>81237.543921709061</v>
      </c>
      <c r="AF24" s="1">
        <f t="shared" ref="AF24" si="23">AE24*6000</f>
        <v>487425263.53025436</v>
      </c>
      <c r="AG24" s="1"/>
      <c r="AH24" s="1"/>
    </row>
    <row r="25" spans="2:36">
      <c r="B25" s="13">
        <v>3</v>
      </c>
      <c r="C25" s="1" t="s">
        <v>52</v>
      </c>
      <c r="D25" s="1">
        <v>250</v>
      </c>
      <c r="E25" s="1">
        <f t="shared" ref="E25" si="24">$D$7</f>
        <v>175</v>
      </c>
      <c r="F25" s="1">
        <f>Y24</f>
        <v>77045.727182248796</v>
      </c>
      <c r="G25" s="1">
        <f t="shared" ref="G25" si="25">$F$7</f>
        <v>175</v>
      </c>
      <c r="H25" s="1">
        <f>($G$7)</f>
        <v>50</v>
      </c>
      <c r="I25" s="1"/>
      <c r="J25" s="1">
        <v>40</v>
      </c>
      <c r="K25" s="1"/>
      <c r="L25" s="1">
        <f t="shared" si="1"/>
        <v>375</v>
      </c>
      <c r="M25" s="1">
        <f t="shared" si="2"/>
        <v>135</v>
      </c>
      <c r="N25">
        <f t="shared" si="3"/>
        <v>77045.727182248796</v>
      </c>
      <c r="O25">
        <v>14</v>
      </c>
      <c r="P25">
        <f t="shared" si="4"/>
        <v>46985566264.822609</v>
      </c>
      <c r="Q25">
        <f t="shared" si="5"/>
        <v>425</v>
      </c>
      <c r="R25">
        <f t="shared" si="6"/>
        <v>0</v>
      </c>
      <c r="S25">
        <f t="shared" si="7"/>
        <v>50</v>
      </c>
      <c r="T25">
        <f t="shared" si="11"/>
        <v>256.2565305661584</v>
      </c>
      <c r="V25">
        <f t="shared" si="8"/>
        <v>936173513.01640713</v>
      </c>
      <c r="W25">
        <f>P25+V25</f>
        <v>47921739777.83902</v>
      </c>
      <c r="X25">
        <v>14</v>
      </c>
      <c r="Y25">
        <f t="shared" si="9"/>
        <v>78580.840512001538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2:36">
      <c r="B26" s="13">
        <v>3</v>
      </c>
      <c r="C26" s="1" t="s">
        <v>53</v>
      </c>
      <c r="D26" s="1">
        <v>100</v>
      </c>
      <c r="E26" s="1">
        <f t="shared" ref="E26" si="26">$D$8</f>
        <v>90</v>
      </c>
      <c r="F26" s="1">
        <f t="shared" ref="F26" si="27">Y25</f>
        <v>78580.840512001538</v>
      </c>
      <c r="G26" s="1">
        <f t="shared" ref="G26" si="28">$F$8</f>
        <v>90</v>
      </c>
      <c r="H26" s="1">
        <f>$G$8</f>
        <v>100</v>
      </c>
      <c r="I26" s="1">
        <f t="shared" ref="I26" si="29">AC26</f>
        <v>46.22081382893424</v>
      </c>
      <c r="J26" s="1">
        <v>70</v>
      </c>
      <c r="K26" s="1">
        <f>AD26</f>
        <v>10</v>
      </c>
      <c r="L26" s="10">
        <f t="shared" si="1"/>
        <v>43.77918617106576</v>
      </c>
      <c r="M26" s="10">
        <f t="shared" si="2"/>
        <v>10</v>
      </c>
      <c r="N26">
        <f t="shared" si="3"/>
        <v>78580.840512001538</v>
      </c>
      <c r="O26">
        <v>14</v>
      </c>
      <c r="P26">
        <f t="shared" si="4"/>
        <v>47921739777.83902</v>
      </c>
      <c r="Q26">
        <f t="shared" si="5"/>
        <v>190</v>
      </c>
      <c r="R26">
        <f t="shared" si="6"/>
        <v>46.22081382893424</v>
      </c>
      <c r="S26">
        <f t="shared" si="7"/>
        <v>100</v>
      </c>
      <c r="T26">
        <f t="shared" si="11"/>
        <v>261.36236615620697</v>
      </c>
      <c r="V26">
        <f t="shared" si="8"/>
        <v>-1715425791.0028534</v>
      </c>
      <c r="W26">
        <f t="shared" ref="W26" si="30">P26+V26</f>
        <v>46206313986.836166</v>
      </c>
      <c r="X26">
        <v>14</v>
      </c>
      <c r="Y26">
        <f t="shared" si="9"/>
        <v>75767.929271343572</v>
      </c>
      <c r="Z26" s="1">
        <f t="shared" ref="Z26" si="31">(AC26*$AG$5*0.00251)/6000-35.9</f>
        <v>164.57261140395991</v>
      </c>
      <c r="AA26" s="1">
        <f t="shared" ref="AA26" si="32">IF((AD26*$AG$5*0.00251)/6000-35.9&gt;0,(AD26*$AG$5*0.00251)/6000-35.9,0)</f>
        <v>7.4728000000000065</v>
      </c>
      <c r="AB26" s="1"/>
      <c r="AC26" s="1">
        <f t="shared" ref="AC26" si="33">(P26/$AG$5)*0.01</f>
        <v>46.22081382893424</v>
      </c>
      <c r="AD26" s="1">
        <f t="shared" ref="AD26" si="34">0.5*(E26-J26)</f>
        <v>10</v>
      </c>
      <c r="AE26" s="1">
        <f t="shared" ref="AE26" si="35">(Z26+35.9)/0.00251</f>
        <v>79869.566296398378</v>
      </c>
      <c r="AF26" s="1">
        <f t="shared" ref="AF26" si="36">AE26*6000</f>
        <v>479217397.77839029</v>
      </c>
      <c r="AG26" s="1"/>
      <c r="AH26" s="1"/>
    </row>
    <row r="27" spans="2:36">
      <c r="B27" s="13">
        <v>4</v>
      </c>
      <c r="C27" s="1" t="s">
        <v>52</v>
      </c>
      <c r="D27" s="1">
        <v>250</v>
      </c>
      <c r="E27" s="1">
        <f t="shared" ref="E27" si="37">$D$7</f>
        <v>175</v>
      </c>
      <c r="F27" s="1">
        <f>Y26</f>
        <v>75767.929271343572</v>
      </c>
      <c r="G27" s="1">
        <f t="shared" ref="G27" si="38">$F$7</f>
        <v>175</v>
      </c>
      <c r="H27" s="1">
        <f>($G$7)</f>
        <v>50</v>
      </c>
      <c r="I27" s="1"/>
      <c r="J27" s="1">
        <v>40</v>
      </c>
      <c r="K27" s="1"/>
      <c r="L27" s="1">
        <f t="shared" si="1"/>
        <v>375</v>
      </c>
      <c r="M27" s="1">
        <f t="shared" si="2"/>
        <v>135</v>
      </c>
      <c r="N27">
        <f t="shared" si="3"/>
        <v>75767.929271343572</v>
      </c>
      <c r="O27">
        <v>14</v>
      </c>
      <c r="P27">
        <f t="shared" si="4"/>
        <v>46206313986.836166</v>
      </c>
      <c r="Q27">
        <f t="shared" si="5"/>
        <v>425</v>
      </c>
      <c r="R27">
        <f t="shared" si="6"/>
        <v>0</v>
      </c>
      <c r="S27">
        <f t="shared" si="7"/>
        <v>50</v>
      </c>
      <c r="T27">
        <f t="shared" si="11"/>
        <v>252.00653421478768</v>
      </c>
      <c r="V27">
        <f t="shared" si="8"/>
        <v>969680484.25061393</v>
      </c>
      <c r="W27">
        <f>P27+V27</f>
        <v>47175994471.086777</v>
      </c>
      <c r="X27">
        <v>14</v>
      </c>
      <c r="Y27">
        <f t="shared" si="9"/>
        <v>77357.986473643541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2:36">
      <c r="B28" s="13">
        <v>4</v>
      </c>
      <c r="C28" s="1" t="s">
        <v>53</v>
      </c>
      <c r="D28" s="1">
        <v>100</v>
      </c>
      <c r="E28" s="1">
        <f t="shared" ref="E28" si="39">$D$8</f>
        <v>90</v>
      </c>
      <c r="F28" s="1">
        <f t="shared" ref="F28" si="40">Y27</f>
        <v>77357.986473643541</v>
      </c>
      <c r="G28" s="1">
        <f t="shared" ref="G28" si="41">$F$8</f>
        <v>90</v>
      </c>
      <c r="H28" s="1">
        <f>$G$8</f>
        <v>100</v>
      </c>
      <c r="I28" s="1">
        <f t="shared" ref="I28" si="42">AC28</f>
        <v>45.501537877205614</v>
      </c>
      <c r="J28" s="1">
        <v>70</v>
      </c>
      <c r="K28" s="1">
        <f>AD28</f>
        <v>10</v>
      </c>
      <c r="L28" s="10">
        <f t="shared" si="1"/>
        <v>44.498462122794386</v>
      </c>
      <c r="M28" s="10">
        <f t="shared" si="2"/>
        <v>10</v>
      </c>
      <c r="N28">
        <f t="shared" si="3"/>
        <v>77357.986473643541</v>
      </c>
      <c r="O28">
        <v>14</v>
      </c>
      <c r="P28">
        <f t="shared" si="4"/>
        <v>47175994471.086777</v>
      </c>
      <c r="Q28">
        <f t="shared" si="5"/>
        <v>190</v>
      </c>
      <c r="R28">
        <f t="shared" si="6"/>
        <v>45.501537877205614</v>
      </c>
      <c r="S28">
        <f t="shared" si="7"/>
        <v>100</v>
      </c>
      <c r="T28">
        <f t="shared" si="11"/>
        <v>257.29511486636994</v>
      </c>
      <c r="V28">
        <f t="shared" si="8"/>
        <v>-1677688810.2303495</v>
      </c>
      <c r="W28">
        <f t="shared" ref="W28" si="43">P28+V28</f>
        <v>45498305660.85643</v>
      </c>
      <c r="X28">
        <v>14</v>
      </c>
      <c r="Y28">
        <f t="shared" si="9"/>
        <v>74606.955366746086</v>
      </c>
      <c r="Z28" s="1">
        <f t="shared" ref="Z28" si="44">(AC28*$AG$5*0.00251)/6000-35.9</f>
        <v>161.45291020404636</v>
      </c>
      <c r="AA28" s="1">
        <f t="shared" ref="AA28" si="45">IF((AD28*$AG$5*0.00251)/6000-35.9&gt;0,(AD28*$AG$5*0.00251)/6000-35.9,0)</f>
        <v>7.4728000000000065</v>
      </c>
      <c r="AB28" s="1"/>
      <c r="AC28" s="1">
        <f t="shared" ref="AC28" si="46">(P28/$AG$5)*0.01</f>
        <v>45.501537877205614</v>
      </c>
      <c r="AD28" s="1">
        <f t="shared" ref="AD28" si="47">0.5*(E28-J28)</f>
        <v>10</v>
      </c>
      <c r="AE28" s="1">
        <f t="shared" ref="AE28" si="48">(Z28+35.9)/0.00251</f>
        <v>78626.657451811305</v>
      </c>
      <c r="AF28" s="1">
        <f t="shared" ref="AF28" si="49">AE28*6000</f>
        <v>471759944.71086782</v>
      </c>
      <c r="AG28" s="1"/>
      <c r="AH28" s="1"/>
    </row>
    <row r="29" spans="2:36">
      <c r="B29" s="13">
        <v>5</v>
      </c>
      <c r="C29" s="1" t="s">
        <v>52</v>
      </c>
      <c r="D29" s="1">
        <v>250</v>
      </c>
      <c r="E29" s="1">
        <f t="shared" ref="E29" si="50">$D$7</f>
        <v>175</v>
      </c>
      <c r="F29" s="1">
        <f>Y28</f>
        <v>74606.955366746086</v>
      </c>
      <c r="G29" s="1">
        <f t="shared" ref="G29" si="51">$F$7</f>
        <v>175</v>
      </c>
      <c r="H29" s="1">
        <f>($G$7)</f>
        <v>50</v>
      </c>
      <c r="I29" s="1"/>
      <c r="J29" s="1">
        <v>40</v>
      </c>
      <c r="K29" s="1"/>
      <c r="L29" s="1">
        <f t="shared" si="1"/>
        <v>375</v>
      </c>
      <c r="M29" s="1">
        <f t="shared" si="2"/>
        <v>135</v>
      </c>
      <c r="N29">
        <f t="shared" si="3"/>
        <v>74606.955366746086</v>
      </c>
      <c r="O29">
        <v>14</v>
      </c>
      <c r="P29">
        <f t="shared" si="4"/>
        <v>45498305660.85643</v>
      </c>
      <c r="Q29">
        <f t="shared" si="5"/>
        <v>425</v>
      </c>
      <c r="R29">
        <f t="shared" si="6"/>
        <v>0</v>
      </c>
      <c r="S29">
        <f t="shared" si="7"/>
        <v>50</v>
      </c>
      <c r="T29">
        <f t="shared" si="11"/>
        <v>248.14509821112389</v>
      </c>
      <c r="V29">
        <f t="shared" si="8"/>
        <v>1000124045.7034992</v>
      </c>
      <c r="W29">
        <f>P29+V29</f>
        <v>46498429706.559929</v>
      </c>
      <c r="X29">
        <v>14</v>
      </c>
      <c r="Y29">
        <f t="shared" si="9"/>
        <v>76246.933140758119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2:36">
      <c r="B30" s="13">
        <v>5</v>
      </c>
      <c r="C30" s="1" t="s">
        <v>53</v>
      </c>
      <c r="D30" s="1">
        <v>100</v>
      </c>
      <c r="E30" s="1">
        <f t="shared" ref="E30" si="52">$D$8</f>
        <v>90</v>
      </c>
      <c r="F30" s="1">
        <f t="shared" ref="F30" si="53">Y29</f>
        <v>76246.933140758119</v>
      </c>
      <c r="G30" s="1">
        <f t="shared" ref="G30" si="54">$F$8</f>
        <v>90</v>
      </c>
      <c r="H30" s="1">
        <f>$G$8</f>
        <v>100</v>
      </c>
      <c r="I30" s="1">
        <f t="shared" ref="I30" si="55">AC30</f>
        <v>44.848022479320917</v>
      </c>
      <c r="J30" s="1">
        <v>70</v>
      </c>
      <c r="K30" s="1">
        <f>AD30</f>
        <v>10</v>
      </c>
      <c r="L30" s="10">
        <f t="shared" si="1"/>
        <v>45.151977520679083</v>
      </c>
      <c r="M30" s="10">
        <f t="shared" si="2"/>
        <v>10</v>
      </c>
      <c r="N30">
        <f t="shared" si="3"/>
        <v>76246.933140758119</v>
      </c>
      <c r="O30">
        <v>14</v>
      </c>
      <c r="P30">
        <f t="shared" si="4"/>
        <v>46498429706.559929</v>
      </c>
      <c r="Q30">
        <f t="shared" si="5"/>
        <v>190</v>
      </c>
      <c r="R30">
        <f t="shared" si="6"/>
        <v>44.848022479320917</v>
      </c>
      <c r="S30">
        <f t="shared" si="7"/>
        <v>100</v>
      </c>
      <c r="T30">
        <f t="shared" si="11"/>
        <v>253.59971626644884</v>
      </c>
      <c r="V30">
        <f t="shared" si="8"/>
        <v>-1643401972.2716486</v>
      </c>
      <c r="W30">
        <f t="shared" ref="W30" si="56">P30+V30</f>
        <v>44855027734.288277</v>
      </c>
      <c r="X30">
        <v>14</v>
      </c>
      <c r="Y30">
        <f t="shared" si="9"/>
        <v>73552.124711872413</v>
      </c>
      <c r="Z30" s="1">
        <f t="shared" ref="Z30" si="57">(AC30*$AG$5*0.00251)/6000-35.9</f>
        <v>158.61843093910903</v>
      </c>
      <c r="AA30" s="1">
        <f t="shared" ref="AA30" si="58">IF((AD30*$AG$5*0.00251)/6000-35.9&gt;0,(AD30*$AG$5*0.00251)/6000-35.9,0)</f>
        <v>7.4728000000000065</v>
      </c>
      <c r="AB30" s="1"/>
      <c r="AC30" s="1">
        <f t="shared" ref="AC30" si="59">(P30/$AG$5)*0.01</f>
        <v>44.848022479320917</v>
      </c>
      <c r="AD30" s="1">
        <f t="shared" ref="AD30" si="60">0.5*(E30-J30)</f>
        <v>10</v>
      </c>
      <c r="AE30" s="1">
        <f t="shared" ref="AE30" si="61">(Z30+35.9)/0.00251</f>
        <v>77497.38284426654</v>
      </c>
      <c r="AF30" s="1">
        <f t="shared" ref="AF30" si="62">AE30*6000</f>
        <v>464984297.06559926</v>
      </c>
      <c r="AG30" s="1"/>
      <c r="AH30" s="1"/>
    </row>
    <row r="31" spans="2:36">
      <c r="B31" s="13">
        <v>6</v>
      </c>
      <c r="C31" s="1" t="s">
        <v>52</v>
      </c>
      <c r="D31" s="1">
        <v>250</v>
      </c>
      <c r="E31" s="1">
        <f t="shared" ref="E31" si="63">$D$7</f>
        <v>175</v>
      </c>
      <c r="F31" s="1">
        <f>Y30</f>
        <v>73552.124711872413</v>
      </c>
      <c r="G31" s="1">
        <f t="shared" ref="G31" si="64">$F$7</f>
        <v>175</v>
      </c>
      <c r="H31" s="1">
        <f>($G$7)</f>
        <v>50</v>
      </c>
      <c r="I31" s="1"/>
      <c r="J31" s="1">
        <v>40</v>
      </c>
      <c r="K31" s="1"/>
      <c r="L31" s="1">
        <f t="shared" si="1"/>
        <v>375</v>
      </c>
      <c r="M31" s="1">
        <f t="shared" si="2"/>
        <v>135</v>
      </c>
      <c r="N31">
        <f t="shared" si="3"/>
        <v>73552.124711872413</v>
      </c>
      <c r="O31">
        <v>14</v>
      </c>
      <c r="P31">
        <f t="shared" si="4"/>
        <v>44855027734.288269</v>
      </c>
      <c r="Q31">
        <f t="shared" si="5"/>
        <v>425</v>
      </c>
      <c r="R31">
        <f t="shared" si="6"/>
        <v>0</v>
      </c>
      <c r="S31">
        <f t="shared" si="7"/>
        <v>50</v>
      </c>
      <c r="T31">
        <f t="shared" si="11"/>
        <v>244.63669802024302</v>
      </c>
      <c r="V31">
        <f t="shared" si="8"/>
        <v>1027784272.8084041</v>
      </c>
      <c r="W31">
        <f>P31+V31</f>
        <v>45882812007.096672</v>
      </c>
      <c r="X31">
        <v>14</v>
      </c>
      <c r="Y31">
        <f t="shared" si="9"/>
        <v>75237.459017277753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2:36">
      <c r="B32" s="13">
        <v>6</v>
      </c>
      <c r="C32" s="1" t="s">
        <v>53</v>
      </c>
      <c r="D32" s="1">
        <v>100</v>
      </c>
      <c r="E32" s="1">
        <f t="shared" ref="E32" si="65">$D$8</f>
        <v>90</v>
      </c>
      <c r="F32" s="1">
        <f t="shared" ref="F32" si="66">Y31</f>
        <v>75237.459017277753</v>
      </c>
      <c r="G32" s="1">
        <f t="shared" ref="G32" si="67">$F$8</f>
        <v>90</v>
      </c>
      <c r="H32" s="1">
        <f>$G$8</f>
        <v>100</v>
      </c>
      <c r="I32" s="1">
        <f t="shared" ref="I32" si="68">AC32</f>
        <v>44.254255408079345</v>
      </c>
      <c r="J32" s="1">
        <v>70</v>
      </c>
      <c r="K32" s="1">
        <f>AD32</f>
        <v>10</v>
      </c>
      <c r="L32" s="10">
        <f t="shared" si="1"/>
        <v>45.745744591920655</v>
      </c>
      <c r="M32" s="10">
        <f t="shared" si="2"/>
        <v>10</v>
      </c>
      <c r="N32">
        <f t="shared" si="3"/>
        <v>75237.459017277753</v>
      </c>
      <c r="O32">
        <v>14</v>
      </c>
      <c r="P32">
        <f t="shared" si="4"/>
        <v>45882812007.096664</v>
      </c>
      <c r="Q32">
        <f t="shared" si="5"/>
        <v>190</v>
      </c>
      <c r="R32">
        <f t="shared" si="6"/>
        <v>44.254255408079345</v>
      </c>
      <c r="S32">
        <f t="shared" si="7"/>
        <v>100</v>
      </c>
      <c r="T32">
        <f t="shared" si="11"/>
        <v>250.24217333655361</v>
      </c>
      <c r="V32">
        <f t="shared" si="8"/>
        <v>-1612249844.2226863</v>
      </c>
      <c r="W32">
        <f t="shared" ref="W32" si="69">P32+V32</f>
        <v>44270562162.873978</v>
      </c>
      <c r="X32">
        <v>14</v>
      </c>
      <c r="Y32">
        <f t="shared" si="9"/>
        <v>72593.733049445713</v>
      </c>
      <c r="Z32" s="1">
        <f t="shared" ref="Z32" si="70">(AC32*$AG$5*0.00251)/6000-35.9</f>
        <v>156.04309689635437</v>
      </c>
      <c r="AA32" s="1">
        <f t="shared" ref="AA32" si="71">IF((AD32*$AG$5*0.00251)/6000-35.9&gt;0,(AD32*$AG$5*0.00251)/6000-35.9,0)</f>
        <v>7.4728000000000065</v>
      </c>
      <c r="AB32" s="1"/>
      <c r="AC32" s="1">
        <f t="shared" ref="AC32" si="72">(P32/$AG$5)*0.01</f>
        <v>44.254255408079345</v>
      </c>
      <c r="AD32" s="1">
        <f t="shared" ref="AD32" si="73">0.5*(E32-J32)</f>
        <v>10</v>
      </c>
      <c r="AE32" s="1">
        <f t="shared" ref="AE32" si="74">(Z32+35.9)/0.00251</f>
        <v>76471.3533451611</v>
      </c>
      <c r="AF32" s="1">
        <f t="shared" ref="AF32" si="75">AE32*6000</f>
        <v>458828120.0709666</v>
      </c>
      <c r="AG32" s="1"/>
      <c r="AH32" s="1"/>
    </row>
    <row r="33" spans="2:34">
      <c r="B33" s="13">
        <v>7</v>
      </c>
      <c r="C33" s="1" t="s">
        <v>52</v>
      </c>
      <c r="D33" s="1">
        <v>250</v>
      </c>
      <c r="E33" s="1">
        <f t="shared" ref="E33" si="76">$D$7</f>
        <v>175</v>
      </c>
      <c r="F33" s="1">
        <f>Y32</f>
        <v>72593.733049445713</v>
      </c>
      <c r="G33" s="1">
        <f t="shared" ref="G33" si="77">$F$7</f>
        <v>175</v>
      </c>
      <c r="H33" s="1">
        <f>($G$7)</f>
        <v>50</v>
      </c>
      <c r="I33" s="1"/>
      <c r="J33" s="1">
        <v>40</v>
      </c>
      <c r="K33" s="1"/>
      <c r="L33" s="1">
        <f t="shared" si="1"/>
        <v>375</v>
      </c>
      <c r="M33" s="1">
        <f t="shared" si="2"/>
        <v>135</v>
      </c>
      <c r="N33">
        <f t="shared" si="3"/>
        <v>72593.733049445713</v>
      </c>
      <c r="O33">
        <v>14</v>
      </c>
      <c r="P33">
        <f t="shared" si="4"/>
        <v>44270562162.87397</v>
      </c>
      <c r="Q33">
        <f t="shared" si="5"/>
        <v>425</v>
      </c>
      <c r="R33">
        <f t="shared" si="6"/>
        <v>0</v>
      </c>
      <c r="S33">
        <f t="shared" si="7"/>
        <v>50</v>
      </c>
      <c r="T33">
        <f t="shared" si="11"/>
        <v>241.44905697486672</v>
      </c>
      <c r="V33">
        <f t="shared" si="8"/>
        <v>1052915634.8101507</v>
      </c>
      <c r="W33">
        <f>P33+V33</f>
        <v>45323477797.68412</v>
      </c>
      <c r="X33">
        <v>14</v>
      </c>
      <c r="Y33">
        <f t="shared" si="9"/>
        <v>74320.277118070517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2:34">
      <c r="B34" s="13">
        <v>7</v>
      </c>
      <c r="C34" s="1" t="s">
        <v>53</v>
      </c>
      <c r="D34" s="1">
        <v>100</v>
      </c>
      <c r="E34" s="1">
        <f t="shared" ref="E34" si="78">$D$8</f>
        <v>90</v>
      </c>
      <c r="F34" s="1">
        <f t="shared" ref="F34" si="79">Y33</f>
        <v>74320.277118070517</v>
      </c>
      <c r="G34" s="1">
        <f t="shared" ref="G34" si="80">$F$8</f>
        <v>90</v>
      </c>
      <c r="H34" s="1">
        <f>$G$8</f>
        <v>100</v>
      </c>
      <c r="I34" s="1">
        <f t="shared" ref="I34" si="81">AC34</f>
        <v>43.714774110420642</v>
      </c>
      <c r="J34" s="1">
        <v>70</v>
      </c>
      <c r="K34" s="1">
        <f>AD34</f>
        <v>10</v>
      </c>
      <c r="L34" s="10">
        <f t="shared" si="1"/>
        <v>46.285225889579358</v>
      </c>
      <c r="M34" s="10">
        <f t="shared" si="2"/>
        <v>10</v>
      </c>
      <c r="N34">
        <f t="shared" si="3"/>
        <v>74320.277118070517</v>
      </c>
      <c r="O34">
        <v>14</v>
      </c>
      <c r="P34">
        <f t="shared" si="4"/>
        <v>45323477797.68412</v>
      </c>
      <c r="Q34">
        <f t="shared" si="5"/>
        <v>190</v>
      </c>
      <c r="R34">
        <f t="shared" si="6"/>
        <v>43.714774110420642</v>
      </c>
      <c r="S34">
        <f t="shared" si="7"/>
        <v>100</v>
      </c>
      <c r="T34">
        <f t="shared" si="11"/>
        <v>247.19159726978535</v>
      </c>
      <c r="V34">
        <f t="shared" si="8"/>
        <v>-1583945831.961544</v>
      </c>
      <c r="W34">
        <f t="shared" ref="W34" si="82">P34+V34</f>
        <v>43739531965.72258</v>
      </c>
      <c r="X34">
        <v>14</v>
      </c>
      <c r="Y34">
        <f t="shared" si="9"/>
        <v>71722.963344028889</v>
      </c>
      <c r="Z34" s="1">
        <f t="shared" ref="Z34" si="83">(AC34*$AG$5*0.00251)/6000-35.9</f>
        <v>153.70321545364524</v>
      </c>
      <c r="AA34" s="1">
        <f t="shared" ref="AA34" si="84">IF((AD34*$AG$5*0.00251)/6000-35.9&gt;0,(AD34*$AG$5*0.00251)/6000-35.9,0)</f>
        <v>7.4728000000000065</v>
      </c>
      <c r="AB34" s="1"/>
      <c r="AC34" s="1">
        <f t="shared" ref="AC34" si="85">(P34/$AG$5)*0.01</f>
        <v>43.714774110420642</v>
      </c>
      <c r="AD34" s="1">
        <f t="shared" ref="AD34" si="86">0.5*(E34-J34)</f>
        <v>10</v>
      </c>
      <c r="AE34" s="1">
        <f t="shared" ref="AE34" si="87">(Z34+35.9)/0.00251</f>
        <v>75539.129662806867</v>
      </c>
      <c r="AF34" s="1">
        <f t="shared" ref="AF34" si="88">AE34*6000</f>
        <v>453234777.97684121</v>
      </c>
      <c r="AG34" s="1"/>
      <c r="AH34" s="1"/>
    </row>
    <row r="35" spans="2:34">
      <c r="B35" s="13">
        <v>8</v>
      </c>
      <c r="C35" s="1" t="s">
        <v>52</v>
      </c>
      <c r="D35" s="1">
        <v>250</v>
      </c>
      <c r="E35" s="1">
        <f t="shared" ref="E35" si="89">$D$7</f>
        <v>175</v>
      </c>
      <c r="F35" s="1">
        <f>Y34</f>
        <v>71722.963344028889</v>
      </c>
      <c r="G35" s="1">
        <f t="shared" ref="G35" si="90">$F$7</f>
        <v>175</v>
      </c>
      <c r="H35" s="1">
        <f>($G$7)</f>
        <v>50</v>
      </c>
      <c r="I35" s="1"/>
      <c r="J35" s="1">
        <v>40</v>
      </c>
      <c r="K35" s="1"/>
      <c r="L35" s="1">
        <f t="shared" si="1"/>
        <v>375</v>
      </c>
      <c r="M35" s="1">
        <f t="shared" si="2"/>
        <v>135</v>
      </c>
      <c r="N35">
        <f t="shared" si="3"/>
        <v>71722.963344028889</v>
      </c>
      <c r="O35">
        <v>14</v>
      </c>
      <c r="P35">
        <f t="shared" si="4"/>
        <v>43739531965.72258</v>
      </c>
      <c r="Q35">
        <f t="shared" si="5"/>
        <v>425</v>
      </c>
      <c r="R35">
        <f t="shared" si="6"/>
        <v>0</v>
      </c>
      <c r="S35">
        <f t="shared" si="7"/>
        <v>50</v>
      </c>
      <c r="T35">
        <f t="shared" si="11"/>
        <v>238.55284933567606</v>
      </c>
      <c r="V35">
        <f t="shared" si="8"/>
        <v>1075749335.8375299</v>
      </c>
      <c r="W35">
        <f>P35+V35</f>
        <v>44815281301.560112</v>
      </c>
      <c r="X35">
        <v>14</v>
      </c>
      <c r="Y35">
        <f t="shared" si="9"/>
        <v>73486.949530303216</v>
      </c>
      <c r="Z35" s="1"/>
      <c r="AA35" s="1"/>
      <c r="AB35" s="1"/>
      <c r="AC35" s="1"/>
      <c r="AD35" s="1"/>
      <c r="AE35" s="1"/>
      <c r="AF35" s="1"/>
      <c r="AG35" s="1"/>
      <c r="AH35" s="1"/>
    </row>
    <row r="36" spans="2:34">
      <c r="B36" s="13">
        <v>8</v>
      </c>
      <c r="C36" s="1" t="s">
        <v>53</v>
      </c>
      <c r="D36" s="1">
        <v>100</v>
      </c>
      <c r="E36" s="1">
        <f t="shared" ref="E36" si="91">$D$8</f>
        <v>90</v>
      </c>
      <c r="F36" s="1">
        <f t="shared" ref="F36" si="92">Y35</f>
        <v>73486.949530303216</v>
      </c>
      <c r="G36" s="1">
        <f t="shared" ref="G36" si="93">$F$8</f>
        <v>90</v>
      </c>
      <c r="H36" s="1">
        <f>$G$8</f>
        <v>100</v>
      </c>
      <c r="I36" s="1">
        <f t="shared" ref="I36" si="94">AC36</f>
        <v>43.224615452893623</v>
      </c>
      <c r="J36" s="1">
        <v>70</v>
      </c>
      <c r="K36" s="1">
        <f>AD36</f>
        <v>10</v>
      </c>
      <c r="L36" s="10">
        <f t="shared" si="1"/>
        <v>46.775384547106377</v>
      </c>
      <c r="M36" s="10">
        <f t="shared" si="2"/>
        <v>10</v>
      </c>
      <c r="N36">
        <f t="shared" si="3"/>
        <v>73486.949530303216</v>
      </c>
      <c r="O36">
        <v>14</v>
      </c>
      <c r="P36">
        <f t="shared" si="4"/>
        <v>44815281301.560112</v>
      </c>
      <c r="Q36">
        <f t="shared" si="5"/>
        <v>190</v>
      </c>
      <c r="R36">
        <f t="shared" si="6"/>
        <v>43.224615452893623</v>
      </c>
      <c r="S36">
        <f t="shared" si="7"/>
        <v>100</v>
      </c>
      <c r="T36">
        <f t="shared" si="11"/>
        <v>244.41992330062183</v>
      </c>
      <c r="V36">
        <f t="shared" si="8"/>
        <v>-1558229543.5327158</v>
      </c>
      <c r="W36">
        <f t="shared" ref="W36" si="95">P36+V36</f>
        <v>43257051758.027397</v>
      </c>
      <c r="X36">
        <v>14</v>
      </c>
      <c r="Y36">
        <f t="shared" si="9"/>
        <v>70931.804666842771</v>
      </c>
      <c r="Z36" s="1">
        <f t="shared" ref="Z36" si="96">(AC36*$AG$5*0.00251)/6000-35.9</f>
        <v>151.57726011152647</v>
      </c>
      <c r="AA36" s="1">
        <f t="shared" ref="AA36" si="97">IF((AD36*$AG$5*0.00251)/6000-35.9&gt;0,(AD36*$AG$5*0.00251)/6000-35.9,0)</f>
        <v>7.4728000000000065</v>
      </c>
      <c r="AB36" s="1"/>
      <c r="AC36" s="1">
        <f t="shared" ref="AC36" si="98">(P36/$AG$5)*0.01</f>
        <v>43.224615452893623</v>
      </c>
      <c r="AD36" s="1">
        <f t="shared" ref="AD36" si="99">0.5*(E36-J36)</f>
        <v>10</v>
      </c>
      <c r="AE36" s="1">
        <f t="shared" ref="AE36" si="100">(Z36+35.9)/0.00251</f>
        <v>74692.135502600184</v>
      </c>
      <c r="AF36" s="1">
        <f t="shared" ref="AF36" si="101">AE36*6000</f>
        <v>448152813.0156011</v>
      </c>
      <c r="AG36" s="1"/>
      <c r="AH36" s="1"/>
    </row>
    <row r="37" spans="2:34">
      <c r="B37" s="13">
        <v>9</v>
      </c>
      <c r="C37" s="1" t="s">
        <v>52</v>
      </c>
      <c r="D37" s="1">
        <v>250</v>
      </c>
      <c r="E37" s="1">
        <f t="shared" ref="E37" si="102">$D$7</f>
        <v>175</v>
      </c>
      <c r="F37" s="1">
        <f>Y36</f>
        <v>70931.804666842771</v>
      </c>
      <c r="G37" s="1">
        <f t="shared" ref="G37" si="103">$F$7</f>
        <v>175</v>
      </c>
      <c r="H37" s="1">
        <f>($G$7)</f>
        <v>50</v>
      </c>
      <c r="I37" s="1"/>
      <c r="J37" s="1">
        <v>40</v>
      </c>
      <c r="K37" s="1"/>
      <c r="L37" s="1">
        <f t="shared" si="1"/>
        <v>375</v>
      </c>
      <c r="M37" s="1">
        <f t="shared" si="2"/>
        <v>135</v>
      </c>
      <c r="N37">
        <f t="shared" si="3"/>
        <v>70931.804666842771</v>
      </c>
      <c r="O37">
        <v>14</v>
      </c>
      <c r="P37">
        <f t="shared" si="4"/>
        <v>43257051758.027397</v>
      </c>
      <c r="Q37">
        <f t="shared" si="5"/>
        <v>425</v>
      </c>
      <c r="R37">
        <f t="shared" si="6"/>
        <v>0</v>
      </c>
      <c r="S37">
        <f t="shared" si="7"/>
        <v>50</v>
      </c>
      <c r="T37">
        <f t="shared" si="11"/>
        <v>235.92143049964565</v>
      </c>
      <c r="V37">
        <f t="shared" si="8"/>
        <v>1096495441.9407938</v>
      </c>
      <c r="W37">
        <f>P37+V37</f>
        <v>44353547199.968193</v>
      </c>
      <c r="X37">
        <v>14</v>
      </c>
      <c r="Y37">
        <f t="shared" si="9"/>
        <v>72729.809786121274</v>
      </c>
      <c r="Z37" s="1"/>
      <c r="AA37" s="1"/>
      <c r="AB37" s="1"/>
      <c r="AC37" s="1"/>
      <c r="AD37" s="1"/>
      <c r="AE37" s="1"/>
      <c r="AF37" s="1"/>
      <c r="AG37" s="1"/>
      <c r="AH37" s="1"/>
    </row>
    <row r="38" spans="2:34">
      <c r="B38" s="13">
        <v>9</v>
      </c>
      <c r="C38" s="1" t="s">
        <v>53</v>
      </c>
      <c r="D38" s="1">
        <v>100</v>
      </c>
      <c r="E38" s="1">
        <f t="shared" ref="E38" si="104">$D$8</f>
        <v>90</v>
      </c>
      <c r="F38" s="1">
        <f t="shared" ref="F38" si="105">Y37</f>
        <v>72729.809786121274</v>
      </c>
      <c r="G38" s="1">
        <f t="shared" ref="G38" si="106">$F$8</f>
        <v>90</v>
      </c>
      <c r="H38" s="1">
        <f>$G$8</f>
        <v>100</v>
      </c>
      <c r="I38" s="1">
        <f t="shared" ref="I38" si="107">AC38</f>
        <v>42.779270061697723</v>
      </c>
      <c r="J38" s="1">
        <v>70</v>
      </c>
      <c r="K38" s="1">
        <f>AD38</f>
        <v>10</v>
      </c>
      <c r="L38" s="10">
        <f t="shared" si="1"/>
        <v>47.220729938302277</v>
      </c>
      <c r="M38" s="10">
        <f t="shared" si="2"/>
        <v>10</v>
      </c>
      <c r="N38">
        <f t="shared" si="3"/>
        <v>72729.809786121274</v>
      </c>
      <c r="O38">
        <v>14</v>
      </c>
      <c r="P38">
        <f t="shared" si="4"/>
        <v>44353547199.968201</v>
      </c>
      <c r="Q38">
        <f t="shared" si="5"/>
        <v>190</v>
      </c>
      <c r="R38">
        <f t="shared" si="6"/>
        <v>42.779270061697723</v>
      </c>
      <c r="S38">
        <f t="shared" si="7"/>
        <v>100</v>
      </c>
      <c r="T38">
        <f t="shared" si="11"/>
        <v>241.90165251399063</v>
      </c>
      <c r="V38">
        <f t="shared" si="8"/>
        <v>-1534864393.5867269</v>
      </c>
      <c r="W38">
        <f t="shared" ref="W38" si="108">P38+V38</f>
        <v>42818682806.381477</v>
      </c>
      <c r="X38">
        <v>14</v>
      </c>
      <c r="Y38">
        <f t="shared" si="9"/>
        <v>70212.978496624477</v>
      </c>
      <c r="Z38" s="1">
        <f t="shared" ref="Z38" si="109">(AC38*$AG$5*0.00251)/6000-35.9</f>
        <v>149.64567245320032</v>
      </c>
      <c r="AA38" s="1">
        <f t="shared" ref="AA38" si="110">IF((AD38*$AG$5*0.00251)/6000-35.9&gt;0,(AD38*$AG$5*0.00251)/6000-35.9,0)</f>
        <v>7.4728000000000065</v>
      </c>
      <c r="AB38" s="1"/>
      <c r="AC38" s="1">
        <f t="shared" ref="AC38" si="111">(P38/$AG$5)*0.01</f>
        <v>42.779270061697723</v>
      </c>
      <c r="AD38" s="1">
        <f t="shared" ref="AD38" si="112">0.5*(E38-J38)</f>
        <v>10</v>
      </c>
      <c r="AE38" s="1">
        <f t="shared" ref="AE38" si="113">(Z38+35.9)/0.00251</f>
        <v>73922.57866661367</v>
      </c>
      <c r="AF38" s="1">
        <f t="shared" ref="AF38" si="114">AE38*6000</f>
        <v>443535471.99968201</v>
      </c>
      <c r="AG38" s="1"/>
      <c r="AH38" s="1"/>
    </row>
    <row r="39" spans="2:34">
      <c r="B39" s="13">
        <v>10</v>
      </c>
      <c r="C39" s="1" t="s">
        <v>52</v>
      </c>
      <c r="D39" s="1">
        <v>250</v>
      </c>
      <c r="E39" s="1">
        <f t="shared" ref="E39" si="115">$D$7</f>
        <v>175</v>
      </c>
      <c r="F39" s="1">
        <f>Y38</f>
        <v>70212.978496624477</v>
      </c>
      <c r="G39" s="1">
        <f t="shared" ref="G39" si="116">$F$7</f>
        <v>175</v>
      </c>
      <c r="H39" s="1">
        <f>($G$7)</f>
        <v>50</v>
      </c>
      <c r="I39" s="1"/>
      <c r="J39" s="1">
        <v>40</v>
      </c>
      <c r="K39" s="1"/>
      <c r="L39" s="1">
        <f t="shared" si="1"/>
        <v>375</v>
      </c>
      <c r="M39" s="1">
        <f t="shared" si="2"/>
        <v>135</v>
      </c>
      <c r="N39">
        <f t="shared" si="3"/>
        <v>70212.978496624477</v>
      </c>
      <c r="O39">
        <v>14</v>
      </c>
      <c r="P39">
        <f t="shared" si="4"/>
        <v>42818682806.38147</v>
      </c>
      <c r="Q39">
        <f t="shared" si="5"/>
        <v>425</v>
      </c>
      <c r="R39">
        <f t="shared" si="6"/>
        <v>0</v>
      </c>
      <c r="S39">
        <f t="shared" si="7"/>
        <v>50</v>
      </c>
      <c r="T39">
        <f t="shared" si="11"/>
        <v>233.53059187436315</v>
      </c>
      <c r="V39">
        <f t="shared" si="8"/>
        <v>1115344813.6625209</v>
      </c>
      <c r="W39">
        <f>P39+V39</f>
        <v>43934027620.043991</v>
      </c>
      <c r="X39">
        <v>14</v>
      </c>
      <c r="Y39">
        <f t="shared" si="9"/>
        <v>72041.892332487201</v>
      </c>
      <c r="Z39" s="1"/>
      <c r="AA39" s="1"/>
      <c r="AB39" s="1"/>
      <c r="AC39" s="1"/>
      <c r="AD39" s="1"/>
      <c r="AE39" s="1"/>
      <c r="AF39" s="1"/>
      <c r="AG39" s="1"/>
      <c r="AH39" s="1"/>
    </row>
    <row r="40" spans="2:34">
      <c r="B40">
        <v>10</v>
      </c>
      <c r="C40" s="1" t="s">
        <v>53</v>
      </c>
      <c r="D40" s="1">
        <v>100</v>
      </c>
      <c r="E40" s="1">
        <f t="shared" ref="E40" si="117">$D$8</f>
        <v>90</v>
      </c>
      <c r="F40" s="1">
        <f t="shared" ref="F40" si="118">Y39</f>
        <v>72041.892332487201</v>
      </c>
      <c r="G40" s="1">
        <f t="shared" ref="G40" si="119">$F$8</f>
        <v>90</v>
      </c>
      <c r="H40" s="1">
        <f>$G$8</f>
        <v>100</v>
      </c>
      <c r="I40" s="1">
        <f t="shared" ref="I40" si="120">AC40</f>
        <v>42.374640837233791</v>
      </c>
      <c r="J40" s="1">
        <v>70</v>
      </c>
      <c r="K40" s="1">
        <f>AD40</f>
        <v>10</v>
      </c>
      <c r="L40" s="10">
        <f t="shared" si="1"/>
        <v>47.625359162766209</v>
      </c>
      <c r="M40" s="10">
        <f t="shared" si="2"/>
        <v>10</v>
      </c>
      <c r="N40">
        <f t="shared" si="3"/>
        <v>72041.892332487201</v>
      </c>
      <c r="O40">
        <v>14</v>
      </c>
      <c r="P40">
        <f t="shared" si="4"/>
        <v>43934027620.043991</v>
      </c>
      <c r="Q40">
        <f t="shared" si="5"/>
        <v>190</v>
      </c>
      <c r="R40">
        <f t="shared" si="6"/>
        <v>42.374640837233791</v>
      </c>
      <c r="S40">
        <f t="shared" si="7"/>
        <v>100</v>
      </c>
      <c r="T40">
        <f t="shared" si="11"/>
        <v>239.61361725971645</v>
      </c>
      <c r="V40">
        <f t="shared" si="8"/>
        <v>-1513635426.8363557</v>
      </c>
      <c r="W40">
        <f t="shared" ref="W40" si="121">P40+V40</f>
        <v>42420392193.207634</v>
      </c>
      <c r="X40">
        <v>14</v>
      </c>
      <c r="Y40">
        <f t="shared" si="9"/>
        <v>69559.871758506546</v>
      </c>
      <c r="Z40" s="1">
        <f t="shared" ref="Z40" si="122">(AC40*$AG$5*0.00251)/6000-35.9</f>
        <v>147.89068221051738</v>
      </c>
      <c r="AA40" s="1">
        <f t="shared" ref="AA40" si="123">IF((AD40*$AG$5*0.00251)/6000-35.9&gt;0,(AD40*$AG$5*0.00251)/6000-35.9,0)</f>
        <v>7.4728000000000065</v>
      </c>
      <c r="AB40" s="1"/>
      <c r="AC40" s="1">
        <f t="shared" ref="AC40" si="124">(P40/$AG$5)*0.01</f>
        <v>42.374640837233791</v>
      </c>
      <c r="AD40" s="1">
        <f t="shared" ref="AD40" si="125">0.5*(E40-J40)</f>
        <v>10</v>
      </c>
      <c r="AE40" s="1">
        <f t="shared" ref="AE40" si="126">(Z40+35.9)/0.00251</f>
        <v>73223.379366739988</v>
      </c>
      <c r="AF40" s="1">
        <f t="shared" ref="AF40" si="127">AE40*6000</f>
        <v>439340276.20043993</v>
      </c>
      <c r="AG40" s="1"/>
      <c r="AH40" s="1"/>
    </row>
    <row r="41" spans="2:34">
      <c r="B41">
        <v>11</v>
      </c>
      <c r="C41" s="1" t="s">
        <v>52</v>
      </c>
      <c r="D41" s="1">
        <v>250</v>
      </c>
      <c r="E41" s="1">
        <f t="shared" ref="E41" si="128">$D$7</f>
        <v>175</v>
      </c>
      <c r="F41" s="1">
        <f>Y40</f>
        <v>69559.871758506546</v>
      </c>
      <c r="G41" s="1">
        <f t="shared" ref="G41" si="129">$F$7</f>
        <v>175</v>
      </c>
      <c r="H41" s="1">
        <f>($G$7)</f>
        <v>50</v>
      </c>
      <c r="I41" s="1"/>
      <c r="J41" s="1">
        <v>40</v>
      </c>
      <c r="K41" s="1"/>
      <c r="L41" s="1">
        <f t="shared" si="1"/>
        <v>375</v>
      </c>
      <c r="M41" s="1">
        <f t="shared" si="2"/>
        <v>135</v>
      </c>
      <c r="N41">
        <f t="shared" si="3"/>
        <v>69559.871758506546</v>
      </c>
      <c r="O41">
        <v>14</v>
      </c>
      <c r="P41">
        <f t="shared" si="4"/>
        <v>42420392193.207634</v>
      </c>
      <c r="Q41">
        <f t="shared" si="5"/>
        <v>425</v>
      </c>
      <c r="R41">
        <f t="shared" si="6"/>
        <v>0</v>
      </c>
      <c r="S41">
        <f t="shared" si="7"/>
        <v>50</v>
      </c>
      <c r="T41">
        <f t="shared" si="11"/>
        <v>231.35833816321849</v>
      </c>
      <c r="V41">
        <f t="shared" si="8"/>
        <v>1132470861.9211855</v>
      </c>
      <c r="W41">
        <f>P41+V41</f>
        <v>43552863055.128822</v>
      </c>
      <c r="X41">
        <v>14</v>
      </c>
      <c r="Y41">
        <f t="shared" si="9"/>
        <v>71416.868449312635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2:34">
      <c r="B42">
        <v>11</v>
      </c>
      <c r="C42" s="1" t="s">
        <v>53</v>
      </c>
      <c r="D42" s="1">
        <v>100</v>
      </c>
      <c r="E42" s="1">
        <f t="shared" ref="E42" si="130">$D$8</f>
        <v>90</v>
      </c>
      <c r="F42" s="1">
        <f t="shared" ref="F42" si="131">Y41</f>
        <v>71416.868449312635</v>
      </c>
      <c r="G42" s="1">
        <f t="shared" ref="G42" si="132">$F$8</f>
        <v>90</v>
      </c>
      <c r="H42" s="1">
        <f>$G$8</f>
        <v>100</v>
      </c>
      <c r="I42" s="1">
        <f t="shared" ref="I42" si="133">AC42</f>
        <v>42.007005261505419</v>
      </c>
      <c r="J42" s="1">
        <v>70</v>
      </c>
      <c r="K42" s="1">
        <f>AD42</f>
        <v>10</v>
      </c>
      <c r="L42" s="10">
        <f t="shared" si="1"/>
        <v>47.992994738494581</v>
      </c>
      <c r="M42" s="10">
        <f t="shared" si="2"/>
        <v>10</v>
      </c>
      <c r="N42">
        <f t="shared" si="3"/>
        <v>71416.868449312635</v>
      </c>
      <c r="O42">
        <v>14</v>
      </c>
      <c r="P42">
        <f t="shared" si="4"/>
        <v>43552863055.128815</v>
      </c>
      <c r="Q42">
        <f t="shared" si="5"/>
        <v>190</v>
      </c>
      <c r="R42">
        <f t="shared" si="6"/>
        <v>42.007005261505419</v>
      </c>
      <c r="S42">
        <f t="shared" si="7"/>
        <v>100</v>
      </c>
      <c r="T42">
        <f t="shared" si="11"/>
        <v>237.53476801419723</v>
      </c>
      <c r="V42">
        <f t="shared" si="8"/>
        <v>-1494347340.5056396</v>
      </c>
      <c r="W42">
        <f t="shared" ref="W42" si="134">P42+V42</f>
        <v>42058515714.623177</v>
      </c>
      <c r="X42">
        <v>14</v>
      </c>
      <c r="Y42">
        <f t="shared" si="9"/>
        <v>68966.475984886492</v>
      </c>
      <c r="Z42" s="1">
        <f t="shared" ref="Z42" si="135">(AC42*$AG$5*0.00251)/6000-35.9</f>
        <v>146.29614378062223</v>
      </c>
      <c r="AA42" s="1">
        <f t="shared" ref="AA42" si="136">IF((AD42*$AG$5*0.00251)/6000-35.9&gt;0,(AD42*$AG$5*0.00251)/6000-35.9,0)</f>
        <v>7.4728000000000065</v>
      </c>
      <c r="AB42" s="1"/>
      <c r="AC42" s="1">
        <f t="shared" ref="AC42" si="137">(P42/$AG$5)*0.01</f>
        <v>42.007005261505419</v>
      </c>
      <c r="AD42" s="1">
        <f t="shared" ref="AD42" si="138">0.5*(E42-J42)</f>
        <v>10</v>
      </c>
      <c r="AE42" s="1">
        <f t="shared" ref="AE42" si="139">(Z42+35.9)/0.00251</f>
        <v>72588.105091881371</v>
      </c>
      <c r="AF42" s="1">
        <f t="shared" ref="AF42" si="140">AE42*6000</f>
        <v>435528630.55128825</v>
      </c>
      <c r="AG42" s="1"/>
      <c r="AH42" s="1"/>
    </row>
    <row r="43" spans="2:34">
      <c r="B43">
        <v>12</v>
      </c>
      <c r="C43" s="1" t="s">
        <v>52</v>
      </c>
      <c r="D43" s="1">
        <v>250</v>
      </c>
      <c r="E43" s="1">
        <f t="shared" ref="E43" si="141">$D$7</f>
        <v>175</v>
      </c>
      <c r="F43" s="1">
        <f>Y42</f>
        <v>68966.475984886492</v>
      </c>
      <c r="G43" s="1">
        <f t="shared" ref="G43" si="142">$F$7</f>
        <v>175</v>
      </c>
      <c r="H43" s="1">
        <f>($G$7)</f>
        <v>50</v>
      </c>
      <c r="I43" s="1"/>
      <c r="J43" s="1">
        <v>40</v>
      </c>
      <c r="K43" s="1"/>
      <c r="L43" s="1">
        <f t="shared" si="1"/>
        <v>375</v>
      </c>
      <c r="M43" s="1">
        <f t="shared" si="2"/>
        <v>135</v>
      </c>
      <c r="N43">
        <f t="shared" si="3"/>
        <v>68966.475984886492</v>
      </c>
      <c r="O43">
        <v>14</v>
      </c>
      <c r="P43">
        <f t="shared" si="4"/>
        <v>42058515714.623177</v>
      </c>
      <c r="Q43">
        <f t="shared" si="5"/>
        <v>425</v>
      </c>
      <c r="R43">
        <f t="shared" si="6"/>
        <v>0</v>
      </c>
      <c r="S43">
        <f t="shared" si="7"/>
        <v>50</v>
      </c>
      <c r="T43">
        <f t="shared" si="11"/>
        <v>229.38468501252785</v>
      </c>
      <c r="V43">
        <f t="shared" si="8"/>
        <v>1148031143.3612304</v>
      </c>
      <c r="W43">
        <f>P43+V43</f>
        <v>43206546857.984406</v>
      </c>
      <c r="X43">
        <v>14</v>
      </c>
      <c r="Y43">
        <f t="shared" si="9"/>
        <v>70848.988026341991</v>
      </c>
      <c r="Z43" s="1"/>
      <c r="AA43" s="1"/>
      <c r="AB43" s="1"/>
      <c r="AC43" s="1"/>
      <c r="AD43" s="1"/>
      <c r="AE43" s="1"/>
      <c r="AF43" s="1"/>
      <c r="AG43" s="1"/>
      <c r="AH43" s="1"/>
    </row>
    <row r="44" spans="2:34">
      <c r="B44">
        <v>12</v>
      </c>
      <c r="C44" s="1" t="s">
        <v>53</v>
      </c>
      <c r="D44" s="1">
        <v>100</v>
      </c>
      <c r="E44" s="1">
        <f t="shared" ref="E44" si="143">$D$8</f>
        <v>90</v>
      </c>
      <c r="F44" s="1">
        <f t="shared" ref="F44" si="144">Y43</f>
        <v>70848.988026341991</v>
      </c>
      <c r="G44" s="1">
        <f t="shared" ref="G44" si="145">$F$8</f>
        <v>90</v>
      </c>
      <c r="H44" s="1">
        <f>$G$8</f>
        <v>100</v>
      </c>
      <c r="I44" s="1">
        <f t="shared" ref="I44" si="146">AC44</f>
        <v>41.67298115160532</v>
      </c>
      <c r="J44" s="1">
        <v>70</v>
      </c>
      <c r="K44" s="1">
        <f>AD44</f>
        <v>10</v>
      </c>
      <c r="L44" s="10">
        <f t="shared" si="1"/>
        <v>48.32701884839468</v>
      </c>
      <c r="M44" s="10">
        <f t="shared" si="2"/>
        <v>10</v>
      </c>
      <c r="N44">
        <f t="shared" si="3"/>
        <v>70848.988026341991</v>
      </c>
      <c r="O44">
        <v>14</v>
      </c>
      <c r="P44">
        <f t="shared" si="4"/>
        <v>43206546857.984398</v>
      </c>
      <c r="Q44">
        <f t="shared" si="5"/>
        <v>190</v>
      </c>
      <c r="R44">
        <f t="shared" si="6"/>
        <v>41.67298115160532</v>
      </c>
      <c r="S44">
        <f t="shared" si="7"/>
        <v>100</v>
      </c>
      <c r="T44">
        <f t="shared" si="11"/>
        <v>235.64597972847349</v>
      </c>
      <c r="V44">
        <f t="shared" si="8"/>
        <v>-1476822687.5785413</v>
      </c>
      <c r="W44">
        <f t="shared" ref="W44" si="147">P44+V44</f>
        <v>41729724170.405853</v>
      </c>
      <c r="X44">
        <v>14</v>
      </c>
      <c r="Y44">
        <f t="shared" si="9"/>
        <v>68427.332038577093</v>
      </c>
      <c r="Z44" s="1">
        <f t="shared" ref="Z44" si="148">(AC44*$AG$5*0.00251)/6000-35.9</f>
        <v>144.84738768923472</v>
      </c>
      <c r="AA44" s="1">
        <f t="shared" ref="AA44" si="149">IF((AD44*$AG$5*0.00251)/6000-35.9&gt;0,(AD44*$AG$5*0.00251)/6000-35.9,0)</f>
        <v>7.4728000000000065</v>
      </c>
      <c r="AB44" s="1"/>
      <c r="AC44" s="1">
        <f t="shared" ref="AC44" si="150">(P44/$AG$5)*0.01</f>
        <v>41.67298115160532</v>
      </c>
      <c r="AD44" s="1">
        <f t="shared" ref="AD44" si="151">0.5*(E44-J44)</f>
        <v>10</v>
      </c>
      <c r="AE44" s="1">
        <f t="shared" ref="AE44" si="152">(Z44+35.9)/0.00251</f>
        <v>72010.911429973989</v>
      </c>
      <c r="AF44" s="1">
        <f t="shared" ref="AF44" si="153">AE44*6000</f>
        <v>432065468.57984394</v>
      </c>
      <c r="AG44" s="1"/>
      <c r="AH44" s="1"/>
    </row>
    <row r="45" spans="2:34">
      <c r="B45">
        <v>13</v>
      </c>
      <c r="C45" s="1" t="s">
        <v>52</v>
      </c>
      <c r="D45" s="1">
        <v>250</v>
      </c>
      <c r="E45" s="1">
        <f t="shared" ref="E45" si="154">$D$7</f>
        <v>175</v>
      </c>
      <c r="F45" s="1">
        <f>Y44</f>
        <v>68427.332038577093</v>
      </c>
      <c r="G45" s="1">
        <f t="shared" ref="G45" si="155">$F$7</f>
        <v>175</v>
      </c>
      <c r="H45" s="1">
        <f>($G$7)</f>
        <v>50</v>
      </c>
      <c r="I45" s="1"/>
      <c r="J45" s="1">
        <v>40</v>
      </c>
      <c r="K45" s="1"/>
      <c r="L45" s="1">
        <f t="shared" si="1"/>
        <v>375</v>
      </c>
      <c r="M45" s="1">
        <f t="shared" si="2"/>
        <v>135</v>
      </c>
      <c r="N45">
        <f t="shared" si="3"/>
        <v>68427.332038577093</v>
      </c>
      <c r="O45">
        <v>14</v>
      </c>
      <c r="P45">
        <f t="shared" si="4"/>
        <v>41729724170.405853</v>
      </c>
      <c r="Q45">
        <f t="shared" si="5"/>
        <v>425</v>
      </c>
      <c r="R45">
        <f t="shared" si="6"/>
        <v>0</v>
      </c>
      <c r="S45">
        <f t="shared" si="7"/>
        <v>50</v>
      </c>
      <c r="T45">
        <f t="shared" si="11"/>
        <v>227.59147515897968</v>
      </c>
      <c r="V45">
        <f t="shared" si="8"/>
        <v>1162168809.8466043</v>
      </c>
      <c r="W45">
        <f>P45+V45</f>
        <v>42891892980.252457</v>
      </c>
      <c r="X45">
        <v>14</v>
      </c>
      <c r="Y45">
        <f t="shared" si="9"/>
        <v>70333.026663145181</v>
      </c>
      <c r="Z45" s="1"/>
      <c r="AA45" s="1"/>
      <c r="AB45" s="1"/>
      <c r="AC45" s="1"/>
      <c r="AD45" s="1"/>
      <c r="AE45" s="1"/>
      <c r="AF45" s="1"/>
      <c r="AG45" s="1"/>
      <c r="AH45" s="1"/>
    </row>
    <row r="46" spans="2:34">
      <c r="B46">
        <v>13</v>
      </c>
      <c r="C46" s="1" t="s">
        <v>53</v>
      </c>
      <c r="D46" s="1">
        <v>100</v>
      </c>
      <c r="E46" s="1">
        <f t="shared" ref="E46" si="156">$D$8</f>
        <v>90</v>
      </c>
      <c r="F46" s="1">
        <f t="shared" ref="F46" si="157">Y45</f>
        <v>70333.026663145181</v>
      </c>
      <c r="G46" s="1">
        <f t="shared" ref="G46" si="158">$F$8</f>
        <v>90</v>
      </c>
      <c r="H46" s="1">
        <f>$G$8</f>
        <v>100</v>
      </c>
      <c r="I46" s="1">
        <f t="shared" ref="I46" si="159">AC46</f>
        <v>41.369495544224975</v>
      </c>
      <c r="J46" s="1">
        <v>70</v>
      </c>
      <c r="K46" s="1">
        <f>AD46</f>
        <v>10</v>
      </c>
      <c r="L46" s="10">
        <f t="shared" si="1"/>
        <v>48.630504455775025</v>
      </c>
      <c r="M46" s="10">
        <f t="shared" si="2"/>
        <v>10</v>
      </c>
      <c r="N46">
        <f t="shared" si="3"/>
        <v>70333.026663145181</v>
      </c>
      <c r="O46">
        <v>14</v>
      </c>
      <c r="P46">
        <f t="shared" si="4"/>
        <v>42891892980.252457</v>
      </c>
      <c r="Q46">
        <f t="shared" si="5"/>
        <v>190</v>
      </c>
      <c r="R46">
        <f t="shared" si="6"/>
        <v>41.369495544224975</v>
      </c>
      <c r="S46">
        <f t="shared" si="7"/>
        <v>100</v>
      </c>
      <c r="T46">
        <f t="shared" si="11"/>
        <v>233.92987588112788</v>
      </c>
      <c r="V46">
        <f t="shared" si="8"/>
        <v>-1460900244.317482</v>
      </c>
      <c r="W46">
        <f t="shared" ref="W46" si="160">P46+V46</f>
        <v>41430992735.934975</v>
      </c>
      <c r="X46">
        <v>14</v>
      </c>
      <c r="Y46">
        <f t="shared" si="9"/>
        <v>67937.479889700524</v>
      </c>
      <c r="Z46" s="1">
        <f t="shared" ref="Z46" si="161">(AC46*$AG$5*0.00251)/6000-35.9</f>
        <v>143.53108563405613</v>
      </c>
      <c r="AA46" s="1">
        <f t="shared" ref="AA46" si="162">IF((AD46*$AG$5*0.00251)/6000-35.9&gt;0,(AD46*$AG$5*0.00251)/6000-35.9,0)</f>
        <v>7.4728000000000065</v>
      </c>
      <c r="AB46" s="1"/>
      <c r="AC46" s="1">
        <f t="shared" ref="AC46" si="163">(P46/$AG$5)*0.01</f>
        <v>41.369495544224975</v>
      </c>
      <c r="AD46" s="1">
        <f t="shared" ref="AD46" si="164">0.5*(E46-J46)</f>
        <v>10</v>
      </c>
      <c r="AE46" s="1">
        <f t="shared" ref="AE46" si="165">(Z46+35.9)/0.00251</f>
        <v>71486.488300420766</v>
      </c>
      <c r="AF46" s="1">
        <f t="shared" ref="AF46" si="166">AE46*6000</f>
        <v>428918929.80252457</v>
      </c>
      <c r="AG46" s="1"/>
      <c r="AH46" s="1"/>
    </row>
    <row r="47" spans="2:34">
      <c r="B47">
        <v>14</v>
      </c>
      <c r="C47" s="1" t="s">
        <v>52</v>
      </c>
      <c r="D47" s="1">
        <v>250</v>
      </c>
      <c r="E47" s="1">
        <f t="shared" ref="E47" si="167">$D$7</f>
        <v>175</v>
      </c>
      <c r="F47" s="1">
        <f>Y46</f>
        <v>67937.479889700524</v>
      </c>
      <c r="G47" s="1">
        <f t="shared" ref="G47" si="168">$F$7</f>
        <v>175</v>
      </c>
      <c r="H47" s="1">
        <f>($G$7)</f>
        <v>50</v>
      </c>
      <c r="I47" s="1"/>
      <c r="J47" s="1">
        <v>40</v>
      </c>
      <c r="K47" s="1"/>
      <c r="L47" s="1">
        <f t="shared" si="1"/>
        <v>375</v>
      </c>
      <c r="M47" s="1">
        <f t="shared" si="2"/>
        <v>135</v>
      </c>
      <c r="N47">
        <f t="shared" si="3"/>
        <v>67937.479889700524</v>
      </c>
      <c r="O47">
        <v>14</v>
      </c>
      <c r="P47">
        <f t="shared" si="4"/>
        <v>41430992735.934967</v>
      </c>
      <c r="Q47">
        <f t="shared" si="5"/>
        <v>425</v>
      </c>
      <c r="R47">
        <f t="shared" si="6"/>
        <v>0</v>
      </c>
      <c r="S47">
        <f t="shared" si="7"/>
        <v>50</v>
      </c>
      <c r="T47">
        <f t="shared" si="11"/>
        <v>225.96221138599256</v>
      </c>
      <c r="V47">
        <f t="shared" si="8"/>
        <v>1175013925.4328346</v>
      </c>
      <c r="W47">
        <f>P47+V47</f>
        <v>42606006661.367798</v>
      </c>
      <c r="X47">
        <v>14</v>
      </c>
      <c r="Y47">
        <f t="shared" si="9"/>
        <v>69864.237605548667</v>
      </c>
      <c r="Z47" s="1"/>
      <c r="AA47" s="1"/>
      <c r="AB47" s="1"/>
      <c r="AC47" s="1"/>
      <c r="AD47" s="1"/>
      <c r="AE47" s="1"/>
      <c r="AF47" s="1"/>
      <c r="AG47" s="1"/>
      <c r="AH47" s="1"/>
    </row>
    <row r="48" spans="2:34">
      <c r="B48">
        <v>14</v>
      </c>
      <c r="C48" s="1" t="s">
        <v>53</v>
      </c>
      <c r="D48" s="1">
        <v>100</v>
      </c>
      <c r="E48" s="1">
        <f t="shared" ref="E48" si="169">$D$8</f>
        <v>90</v>
      </c>
      <c r="F48" s="1">
        <f t="shared" ref="F48" si="170">Y47</f>
        <v>69864.237605548667</v>
      </c>
      <c r="G48" s="1">
        <f t="shared" ref="G48" si="171">$F$8</f>
        <v>90</v>
      </c>
      <c r="H48" s="1">
        <f>$G$8</f>
        <v>100</v>
      </c>
      <c r="I48" s="1">
        <f t="shared" ref="I48" si="172">AC48</f>
        <v>41.093756424930362</v>
      </c>
      <c r="J48" s="1">
        <v>70</v>
      </c>
      <c r="K48" s="1">
        <f>AD48</f>
        <v>10</v>
      </c>
      <c r="L48" s="10">
        <f t="shared" si="1"/>
        <v>48.906243575069638</v>
      </c>
      <c r="M48" s="10">
        <f t="shared" si="2"/>
        <v>10</v>
      </c>
      <c r="N48">
        <f t="shared" si="3"/>
        <v>69864.237605548667</v>
      </c>
      <c r="O48">
        <v>14</v>
      </c>
      <c r="P48">
        <f t="shared" si="4"/>
        <v>42606006661.367798</v>
      </c>
      <c r="Q48">
        <f t="shared" si="5"/>
        <v>190</v>
      </c>
      <c r="R48">
        <f t="shared" si="6"/>
        <v>41.093756424930362</v>
      </c>
      <c r="S48">
        <f t="shared" si="7"/>
        <v>100</v>
      </c>
      <c r="T48">
        <f t="shared" si="11"/>
        <v>232.37066861733109</v>
      </c>
      <c r="V48">
        <f t="shared" si="8"/>
        <v>-1446433527.0331893</v>
      </c>
      <c r="W48">
        <f t="shared" ref="W48" si="173">P48+V48</f>
        <v>41159573134.33461</v>
      </c>
      <c r="X48">
        <v>14</v>
      </c>
      <c r="Y48">
        <f t="shared" si="9"/>
        <v>67492.412984282128</v>
      </c>
      <c r="Z48" s="1">
        <f t="shared" ref="Z48" si="174">(AC48*$AG$5*0.00251)/6000-35.9</f>
        <v>142.33512786672193</v>
      </c>
      <c r="AA48" s="1">
        <f t="shared" ref="AA48" si="175">IF((AD48*$AG$5*0.00251)/6000-35.9&gt;0,(AD48*$AG$5*0.00251)/6000-35.9,0)</f>
        <v>7.4728000000000065</v>
      </c>
      <c r="AB48" s="1"/>
      <c r="AC48" s="1">
        <f t="shared" ref="AC48" si="176">(P48/$AG$5)*0.01</f>
        <v>41.093756424930362</v>
      </c>
      <c r="AD48" s="1">
        <f t="shared" ref="AD48" si="177">0.5*(E48-J48)</f>
        <v>10</v>
      </c>
      <c r="AE48" s="1">
        <f t="shared" ref="AE48" si="178">(Z48+35.9)/0.00251</f>
        <v>71010.011102279648</v>
      </c>
      <c r="AF48" s="1">
        <f t="shared" ref="AF48" si="179">AE48*6000</f>
        <v>426060066.61367786</v>
      </c>
      <c r="AG48" s="1"/>
      <c r="AH48" s="1"/>
    </row>
    <row r="49" spans="2:34">
      <c r="B49">
        <v>15</v>
      </c>
      <c r="C49" s="1" t="s">
        <v>52</v>
      </c>
      <c r="D49" s="1">
        <v>250</v>
      </c>
      <c r="E49" s="1">
        <f t="shared" ref="E49" si="180">$D$7</f>
        <v>175</v>
      </c>
      <c r="F49" s="1">
        <f>Y48</f>
        <v>67492.412984282128</v>
      </c>
      <c r="G49" s="1">
        <f t="shared" ref="G49" si="181">$F$7</f>
        <v>175</v>
      </c>
      <c r="H49" s="1">
        <f>($G$7)</f>
        <v>50</v>
      </c>
      <c r="I49" s="1"/>
      <c r="J49" s="1">
        <v>40</v>
      </c>
      <c r="K49" s="1"/>
      <c r="L49" s="1">
        <f t="shared" si="1"/>
        <v>375</v>
      </c>
      <c r="M49" s="1">
        <f t="shared" si="2"/>
        <v>135</v>
      </c>
      <c r="N49">
        <f t="shared" si="3"/>
        <v>67492.412984282128</v>
      </c>
      <c r="O49">
        <v>14</v>
      </c>
      <c r="P49">
        <f t="shared" si="4"/>
        <v>41159573134.33461</v>
      </c>
      <c r="Q49">
        <f t="shared" si="5"/>
        <v>425</v>
      </c>
      <c r="R49">
        <f t="shared" si="6"/>
        <v>0</v>
      </c>
      <c r="S49">
        <f t="shared" si="7"/>
        <v>50</v>
      </c>
      <c r="T49">
        <f t="shared" si="11"/>
        <v>224.48190475221193</v>
      </c>
      <c r="V49">
        <f t="shared" si="8"/>
        <v>1186684662.9335611</v>
      </c>
      <c r="W49">
        <f>P49+V49</f>
        <v>42346257797.268173</v>
      </c>
      <c r="X49">
        <v>14</v>
      </c>
      <c r="Y49">
        <f t="shared" si="9"/>
        <v>69438.308076328511</v>
      </c>
      <c r="Z49" s="1"/>
      <c r="AA49" s="1"/>
      <c r="AB49" s="1"/>
      <c r="AC49" s="1"/>
      <c r="AD49" s="1"/>
      <c r="AE49" s="1"/>
      <c r="AF49" s="1"/>
      <c r="AG49" s="1"/>
      <c r="AH49" s="1"/>
    </row>
    <row r="50" spans="2:34">
      <c r="B50">
        <v>15</v>
      </c>
      <c r="C50" s="1" t="s">
        <v>53</v>
      </c>
      <c r="D50" s="1">
        <v>100</v>
      </c>
      <c r="E50" s="1">
        <f t="shared" ref="E50" si="182">$D$8</f>
        <v>90</v>
      </c>
      <c r="F50" s="1">
        <f t="shared" ref="F50" si="183">Y49</f>
        <v>69438.308076328511</v>
      </c>
      <c r="G50" s="1">
        <f t="shared" ref="G50" si="184">$F$8</f>
        <v>90</v>
      </c>
      <c r="H50" s="1">
        <f>$G$8</f>
        <v>100</v>
      </c>
      <c r="I50" s="1">
        <f t="shared" ref="I50" si="185">AC50</f>
        <v>40.84322704211823</v>
      </c>
      <c r="J50" s="1">
        <v>70</v>
      </c>
      <c r="K50" s="1">
        <f>AD50</f>
        <v>10</v>
      </c>
      <c r="L50" s="10">
        <f t="shared" si="1"/>
        <v>49.15677295788177</v>
      </c>
      <c r="M50" s="10">
        <f t="shared" si="2"/>
        <v>10</v>
      </c>
      <c r="N50">
        <f t="shared" si="3"/>
        <v>69438.308076328511</v>
      </c>
      <c r="O50">
        <v>14</v>
      </c>
      <c r="P50">
        <f t="shared" si="4"/>
        <v>42346257797.268181</v>
      </c>
      <c r="Q50">
        <f t="shared" si="5"/>
        <v>190</v>
      </c>
      <c r="R50">
        <f t="shared" si="6"/>
        <v>40.84322704211823</v>
      </c>
      <c r="S50">
        <f t="shared" si="7"/>
        <v>100</v>
      </c>
      <c r="T50">
        <f t="shared" si="11"/>
        <v>230.95401350334339</v>
      </c>
      <c r="V50">
        <f t="shared" si="8"/>
        <v>-1433289444.4604194</v>
      </c>
      <c r="W50">
        <f t="shared" ref="W50" si="186">P50+V50</f>
        <v>40912968352.807762</v>
      </c>
      <c r="X50">
        <v>14</v>
      </c>
      <c r="Y50">
        <f t="shared" si="9"/>
        <v>67088.036784743148</v>
      </c>
      <c r="Z50" s="1">
        <f t="shared" ref="Z50" si="187">(AC50*$AG$5*0.00251)/6000-35.9</f>
        <v>141.24851178523855</v>
      </c>
      <c r="AA50" s="1">
        <f t="shared" ref="AA50" si="188">IF((AD50*$AG$5*0.00251)/6000-35.9&gt;0,(AD50*$AG$5*0.00251)/6000-35.9,0)</f>
        <v>7.4728000000000065</v>
      </c>
      <c r="AB50" s="1"/>
      <c r="AC50" s="1">
        <f t="shared" ref="AC50" si="189">(P50/$AG$5)*0.01</f>
        <v>40.84322704211823</v>
      </c>
      <c r="AD50" s="1">
        <f t="shared" ref="AD50" si="190">0.5*(E50-J50)</f>
        <v>10</v>
      </c>
      <c r="AE50" s="1">
        <f t="shared" ref="AE50" si="191">(Z50+35.9)/0.00251</f>
        <v>70577.096328780302</v>
      </c>
      <c r="AF50" s="1">
        <f t="shared" ref="AF50" si="192">AE50*6000</f>
        <v>423462577.97268182</v>
      </c>
      <c r="AG50" s="1"/>
      <c r="AH50" s="1"/>
    </row>
    <row r="51" spans="2:34">
      <c r="B51">
        <v>16</v>
      </c>
      <c r="C51" s="1" t="s">
        <v>52</v>
      </c>
      <c r="D51" s="1">
        <v>250</v>
      </c>
      <c r="E51" s="1">
        <f t="shared" ref="E51" si="193">$D$7</f>
        <v>175</v>
      </c>
      <c r="F51" s="1">
        <f>Y50</f>
        <v>67088.036784743148</v>
      </c>
      <c r="G51" s="1">
        <f t="shared" ref="G51" si="194">$F$7</f>
        <v>175</v>
      </c>
      <c r="H51" s="1">
        <f>($G$7)</f>
        <v>50</v>
      </c>
      <c r="I51" s="1"/>
      <c r="J51" s="1">
        <v>40</v>
      </c>
      <c r="K51" s="1"/>
      <c r="L51" s="1">
        <f t="shared" si="1"/>
        <v>375</v>
      </c>
      <c r="M51" s="1">
        <f t="shared" si="2"/>
        <v>135</v>
      </c>
      <c r="N51">
        <f t="shared" si="3"/>
        <v>67088.036784743148</v>
      </c>
      <c r="O51">
        <v>14</v>
      </c>
      <c r="P51">
        <f t="shared" si="4"/>
        <v>40912968352.807762</v>
      </c>
      <c r="Q51">
        <f t="shared" si="5"/>
        <v>425</v>
      </c>
      <c r="R51">
        <f t="shared" si="6"/>
        <v>0</v>
      </c>
      <c r="S51">
        <f t="shared" si="7"/>
        <v>50</v>
      </c>
      <c r="T51">
        <f t="shared" si="11"/>
        <v>223.13693669587479</v>
      </c>
      <c r="V51">
        <f t="shared" si="8"/>
        <v>1197288391.0897231</v>
      </c>
      <c r="W51">
        <f>P51+V51</f>
        <v>42110256743.897484</v>
      </c>
      <c r="X51">
        <v>14</v>
      </c>
      <c r="Y51">
        <f t="shared" si="9"/>
        <v>69051.319598415124</v>
      </c>
      <c r="Z51" s="1"/>
      <c r="AA51" s="1"/>
      <c r="AB51" s="1"/>
      <c r="AC51" s="1"/>
      <c r="AD51" s="1"/>
      <c r="AE51" s="1"/>
      <c r="AF51" s="1"/>
      <c r="AG51" s="1"/>
      <c r="AH51" s="1"/>
    </row>
    <row r="52" spans="2:34">
      <c r="B52">
        <v>16</v>
      </c>
      <c r="C52" s="1" t="s">
        <v>53</v>
      </c>
      <c r="D52" s="1">
        <v>100</v>
      </c>
      <c r="E52" s="1">
        <f t="shared" ref="E52" si="195">$D$8</f>
        <v>90</v>
      </c>
      <c r="F52" s="1">
        <f t="shared" ref="F52" si="196">Y51</f>
        <v>69051.319598415124</v>
      </c>
      <c r="G52" s="1">
        <f t="shared" ref="G52" si="197">$F$8</f>
        <v>90</v>
      </c>
      <c r="H52" s="1">
        <f>$G$8</f>
        <v>100</v>
      </c>
      <c r="I52" s="1">
        <f t="shared" ref="I52" si="198">AC52</f>
        <v>40.615602569345562</v>
      </c>
      <c r="J52" s="1">
        <v>70</v>
      </c>
      <c r="K52" s="1">
        <f>AD52</f>
        <v>10</v>
      </c>
      <c r="L52" s="10">
        <f t="shared" si="1"/>
        <v>49.384397430654438</v>
      </c>
      <c r="M52" s="10">
        <f t="shared" si="2"/>
        <v>10</v>
      </c>
      <c r="N52">
        <f t="shared" si="3"/>
        <v>69051.319598415124</v>
      </c>
      <c r="O52">
        <v>14</v>
      </c>
      <c r="P52">
        <f t="shared" si="4"/>
        <v>42110256743.897476</v>
      </c>
      <c r="Q52">
        <f t="shared" si="5"/>
        <v>190</v>
      </c>
      <c r="R52">
        <f t="shared" si="6"/>
        <v>40.615602569345562</v>
      </c>
      <c r="S52">
        <f t="shared" si="7"/>
        <v>100</v>
      </c>
      <c r="T52">
        <f t="shared" si="11"/>
        <v>229.66687756023543</v>
      </c>
      <c r="V52">
        <f t="shared" si="8"/>
        <v>-1421347073.3416166</v>
      </c>
      <c r="W52">
        <f t="shared" ref="W52" si="199">P52+V52</f>
        <v>40688909670.555862</v>
      </c>
      <c r="X52">
        <v>14</v>
      </c>
      <c r="Y52">
        <f t="shared" si="9"/>
        <v>66720.631100872139</v>
      </c>
      <c r="Z52" s="1">
        <f t="shared" ref="Z52" si="200">(AC52*$AG$5*0.00251)/6000-35.9</f>
        <v>140.26124071197114</v>
      </c>
      <c r="AA52" s="1">
        <f t="shared" ref="AA52" si="201">IF((AD52*$AG$5*0.00251)/6000-35.9&gt;0,(AD52*$AG$5*0.00251)/6000-35.9,0)</f>
        <v>7.4728000000000065</v>
      </c>
      <c r="AB52" s="1"/>
      <c r="AC52" s="1">
        <f t="shared" ref="AC52" si="202">(P52/$AG$5)*0.01</f>
        <v>40.615602569345562</v>
      </c>
      <c r="AD52" s="1">
        <f t="shared" ref="AD52" si="203">0.5*(E52-J52)</f>
        <v>10</v>
      </c>
      <c r="AE52" s="1">
        <f t="shared" ref="AE52" si="204">(Z52+35.9)/0.00251</f>
        <v>70183.761239829139</v>
      </c>
      <c r="AF52" s="1">
        <f t="shared" ref="AF52" si="205">AE52*6000</f>
        <v>421102567.43897486</v>
      </c>
      <c r="AG52" s="1"/>
      <c r="AH52" s="1"/>
    </row>
    <row r="53" spans="2:34">
      <c r="B53">
        <v>17</v>
      </c>
      <c r="C53" s="1" t="s">
        <v>52</v>
      </c>
      <c r="D53" s="1">
        <v>250</v>
      </c>
      <c r="E53" s="1">
        <f t="shared" ref="E53" si="206">$D$7</f>
        <v>175</v>
      </c>
      <c r="F53" s="1">
        <f>Y52</f>
        <v>66720.631100872139</v>
      </c>
      <c r="G53" s="1">
        <f t="shared" ref="G53" si="207">$F$7</f>
        <v>175</v>
      </c>
      <c r="H53" s="1">
        <f>($G$7)</f>
        <v>50</v>
      </c>
      <c r="I53" s="1"/>
      <c r="J53" s="1">
        <v>40</v>
      </c>
      <c r="K53" s="1"/>
      <c r="L53" s="1">
        <f t="shared" si="1"/>
        <v>375</v>
      </c>
      <c r="M53" s="1">
        <f t="shared" si="2"/>
        <v>135</v>
      </c>
      <c r="N53">
        <f t="shared" si="3"/>
        <v>66720.631100872139</v>
      </c>
      <c r="O53">
        <v>14</v>
      </c>
      <c r="P53">
        <f t="shared" si="4"/>
        <v>40688909670.555862</v>
      </c>
      <c r="Q53">
        <f t="shared" si="5"/>
        <v>425</v>
      </c>
      <c r="R53">
        <f t="shared" si="6"/>
        <v>0</v>
      </c>
      <c r="S53">
        <f t="shared" si="7"/>
        <v>50</v>
      </c>
      <c r="T53">
        <f t="shared" si="11"/>
        <v>221.91493374642684</v>
      </c>
      <c r="V53">
        <f t="shared" si="8"/>
        <v>1206922662.3431709</v>
      </c>
      <c r="W53">
        <f>P53+V53</f>
        <v>41895832332.899033</v>
      </c>
      <c r="X53">
        <v>14</v>
      </c>
      <c r="Y53">
        <f t="shared" si="9"/>
        <v>68699.711945590694</v>
      </c>
      <c r="Z53" s="1"/>
      <c r="AA53" s="1"/>
      <c r="AB53" s="1"/>
      <c r="AC53" s="1"/>
      <c r="AD53" s="1"/>
      <c r="AE53" s="1"/>
      <c r="AF53" s="1"/>
      <c r="AG53" s="1"/>
      <c r="AH53" s="1"/>
    </row>
    <row r="54" spans="2:34">
      <c r="B54">
        <v>17</v>
      </c>
      <c r="C54" s="1" t="s">
        <v>53</v>
      </c>
      <c r="D54" s="1">
        <v>100</v>
      </c>
      <c r="E54" s="1">
        <f t="shared" ref="E54" si="208">$D$8</f>
        <v>90</v>
      </c>
      <c r="F54" s="1">
        <f t="shared" ref="F54" si="209">Y53</f>
        <v>68699.711945590694</v>
      </c>
      <c r="G54" s="1">
        <f t="shared" ref="G54" si="210">$F$8</f>
        <v>90</v>
      </c>
      <c r="H54" s="1">
        <f>$G$8</f>
        <v>100</v>
      </c>
      <c r="I54" s="1">
        <f t="shared" ref="I54" si="211">AC54</f>
        <v>40.408788901330084</v>
      </c>
      <c r="J54" s="1">
        <v>70</v>
      </c>
      <c r="K54" s="1">
        <f>AD54</f>
        <v>10</v>
      </c>
      <c r="L54" s="10">
        <f t="shared" si="1"/>
        <v>49.591211098669916</v>
      </c>
      <c r="M54" s="10">
        <f t="shared" si="2"/>
        <v>10</v>
      </c>
      <c r="N54">
        <f t="shared" si="3"/>
        <v>68699.711945590694</v>
      </c>
      <c r="O54">
        <v>14</v>
      </c>
      <c r="P54">
        <f t="shared" si="4"/>
        <v>41895832332.899033</v>
      </c>
      <c r="Q54">
        <f t="shared" si="5"/>
        <v>190</v>
      </c>
      <c r="R54">
        <f t="shared" si="6"/>
        <v>40.408788901330084</v>
      </c>
      <c r="S54">
        <f t="shared" si="7"/>
        <v>100</v>
      </c>
      <c r="T54">
        <f t="shared" si="11"/>
        <v>228.49741936276564</v>
      </c>
      <c r="V54">
        <f t="shared" si="8"/>
        <v>-1410496545.9541306</v>
      </c>
      <c r="W54">
        <f t="shared" ref="W54" si="212">P54+V54</f>
        <v>40485335786.944901</v>
      </c>
      <c r="X54">
        <v>14</v>
      </c>
      <c r="Y54">
        <f t="shared" si="9"/>
        <v>66386.815864726654</v>
      </c>
      <c r="Z54" s="1">
        <f t="shared" ref="Z54" si="213">(AC54*$AG$5*0.00251)/6000-35.9</f>
        <v>139.36423192596092</v>
      </c>
      <c r="AA54" s="1">
        <f t="shared" ref="AA54" si="214">IF((AD54*$AG$5*0.00251)/6000-35.9&gt;0,(AD54*$AG$5*0.00251)/6000-35.9,0)</f>
        <v>7.4728000000000065</v>
      </c>
      <c r="AB54" s="1"/>
      <c r="AC54" s="1">
        <f t="shared" ref="AC54" si="215">(P54/$AG$5)*0.01</f>
        <v>40.408788901330084</v>
      </c>
      <c r="AD54" s="1">
        <f t="shared" ref="AD54" si="216">0.5*(E54-J54)</f>
        <v>10</v>
      </c>
      <c r="AE54" s="1">
        <f t="shared" ref="AE54" si="217">(Z54+35.9)/0.00251</f>
        <v>69826.387221498371</v>
      </c>
      <c r="AF54" s="1">
        <f t="shared" ref="AF54" si="218">AE54*6000</f>
        <v>418958323.32899022</v>
      </c>
      <c r="AG54" s="1"/>
      <c r="AH54" s="1"/>
    </row>
    <row r="55" spans="2:34">
      <c r="B55">
        <v>18</v>
      </c>
      <c r="C55" s="1" t="s">
        <v>52</v>
      </c>
      <c r="D55" s="1">
        <v>250</v>
      </c>
      <c r="E55" s="1">
        <f t="shared" ref="E55" si="219">$D$7</f>
        <v>175</v>
      </c>
      <c r="F55" s="1">
        <f>Y54</f>
        <v>66386.815864726654</v>
      </c>
      <c r="G55" s="1">
        <f t="shared" ref="G55" si="220">$F$7</f>
        <v>175</v>
      </c>
      <c r="H55" s="1">
        <f>($G$7)</f>
        <v>50</v>
      </c>
      <c r="I55" s="1"/>
      <c r="J55" s="1">
        <v>40</v>
      </c>
      <c r="K55" s="1"/>
      <c r="L55" s="1">
        <f t="shared" si="1"/>
        <v>375</v>
      </c>
      <c r="M55" s="1">
        <f t="shared" si="2"/>
        <v>135</v>
      </c>
      <c r="N55">
        <f t="shared" si="3"/>
        <v>66386.815864726654</v>
      </c>
      <c r="O55">
        <v>14</v>
      </c>
      <c r="P55">
        <f t="shared" si="4"/>
        <v>40485335786.944901</v>
      </c>
      <c r="Q55">
        <f t="shared" si="5"/>
        <v>425</v>
      </c>
      <c r="R55">
        <f t="shared" si="6"/>
        <v>0</v>
      </c>
      <c r="S55">
        <f t="shared" si="7"/>
        <v>50</v>
      </c>
      <c r="T55">
        <f t="shared" si="11"/>
        <v>220.80465369076049</v>
      </c>
      <c r="V55">
        <f t="shared" si="8"/>
        <v>1215676110.3020444</v>
      </c>
      <c r="W55">
        <f>P55+V55</f>
        <v>41701011897.246948</v>
      </c>
      <c r="X55">
        <v>14</v>
      </c>
      <c r="Y55">
        <f t="shared" si="9"/>
        <v>68380.250389031455</v>
      </c>
      <c r="Z55" s="1"/>
      <c r="AA55" s="1"/>
      <c r="AB55" s="1"/>
      <c r="AC55" s="1"/>
      <c r="AD55" s="1"/>
      <c r="AE55" s="1"/>
      <c r="AF55" s="1"/>
      <c r="AG55" s="1"/>
      <c r="AH55" s="1"/>
    </row>
    <row r="56" spans="2:34">
      <c r="B56">
        <v>18</v>
      </c>
      <c r="C56" s="1" t="s">
        <v>53</v>
      </c>
      <c r="D56" s="1">
        <v>100</v>
      </c>
      <c r="E56" s="1">
        <f t="shared" ref="E56" si="221">$D$8</f>
        <v>90</v>
      </c>
      <c r="F56" s="1">
        <f t="shared" ref="F56" si="222">Y55</f>
        <v>68380.250389031455</v>
      </c>
      <c r="G56" s="1">
        <f t="shared" ref="G56" si="223">$F$8</f>
        <v>90</v>
      </c>
      <c r="H56" s="1">
        <f>$G$8</f>
        <v>100</v>
      </c>
      <c r="I56" s="1">
        <f t="shared" ref="I56" si="224">AC56</f>
        <v>40.220883388548359</v>
      </c>
      <c r="J56" s="1">
        <v>70</v>
      </c>
      <c r="K56" s="1">
        <f>AD56</f>
        <v>10</v>
      </c>
      <c r="L56" s="10">
        <f t="shared" si="1"/>
        <v>49.779116611451641</v>
      </c>
      <c r="M56" s="10">
        <f t="shared" si="2"/>
        <v>10</v>
      </c>
      <c r="N56">
        <f t="shared" si="3"/>
        <v>68380.250389031455</v>
      </c>
      <c r="O56">
        <v>14</v>
      </c>
      <c r="P56">
        <f t="shared" si="4"/>
        <v>41701011897.246941</v>
      </c>
      <c r="Q56">
        <f t="shared" si="5"/>
        <v>190</v>
      </c>
      <c r="R56">
        <f t="shared" si="6"/>
        <v>40.220883388548359</v>
      </c>
      <c r="S56">
        <f t="shared" si="7"/>
        <v>100</v>
      </c>
      <c r="T56">
        <f t="shared" si="11"/>
        <v>227.43488010034179</v>
      </c>
      <c r="V56">
        <f t="shared" si="8"/>
        <v>-1400638039.34641</v>
      </c>
      <c r="W56">
        <f t="shared" ref="W56" si="225">P56+V56</f>
        <v>40300373857.900528</v>
      </c>
      <c r="X56">
        <v>14</v>
      </c>
      <c r="Y56">
        <f t="shared" si="9"/>
        <v>66083.520034600107</v>
      </c>
      <c r="Z56" s="1">
        <f t="shared" ref="Z56" si="226">(AC56*$AG$5*0.00251)/6000-35.9</f>
        <v>138.54923310348303</v>
      </c>
      <c r="AA56" s="1">
        <f t="shared" ref="AA56" si="227">IF((AD56*$AG$5*0.00251)/6000-35.9&gt;0,(AD56*$AG$5*0.00251)/6000-35.9,0)</f>
        <v>7.4728000000000065</v>
      </c>
      <c r="AB56" s="1"/>
      <c r="AC56" s="1">
        <f t="shared" ref="AC56" si="228">(P56/$AG$5)*0.01</f>
        <v>40.220883388548359</v>
      </c>
      <c r="AD56" s="1">
        <f t="shared" ref="AD56" si="229">0.5*(E56-J56)</f>
        <v>10</v>
      </c>
      <c r="AE56" s="1">
        <f t="shared" ref="AE56" si="230">(Z56+35.9)/0.00251</f>
        <v>69501.686495411574</v>
      </c>
      <c r="AF56" s="1">
        <f t="shared" ref="AF56" si="231">AE56*6000</f>
        <v>417010118.97246945</v>
      </c>
      <c r="AG56" s="1"/>
      <c r="AH56" s="1"/>
    </row>
    <row r="57" spans="2:34">
      <c r="B57">
        <v>19</v>
      </c>
      <c r="C57" s="1" t="s">
        <v>52</v>
      </c>
      <c r="D57" s="1">
        <v>250</v>
      </c>
      <c r="E57" s="1">
        <f t="shared" ref="E57" si="232">$D$7</f>
        <v>175</v>
      </c>
      <c r="F57" s="1">
        <f>Y56</f>
        <v>66083.520034600107</v>
      </c>
      <c r="G57" s="1">
        <f t="shared" ref="G57" si="233">$F$7</f>
        <v>175</v>
      </c>
      <c r="H57" s="1">
        <f>($G$7)</f>
        <v>50</v>
      </c>
      <c r="I57" s="1"/>
      <c r="J57" s="1">
        <v>40</v>
      </c>
      <c r="K57" s="1"/>
      <c r="L57" s="1">
        <f t="shared" si="1"/>
        <v>375</v>
      </c>
      <c r="M57" s="1">
        <f t="shared" si="2"/>
        <v>135</v>
      </c>
      <c r="N57">
        <f t="shared" si="3"/>
        <v>66083.520034600107</v>
      </c>
      <c r="O57">
        <v>14</v>
      </c>
      <c r="P57">
        <f t="shared" si="4"/>
        <v>40300373857.900528</v>
      </c>
      <c r="Q57">
        <f t="shared" si="5"/>
        <v>425</v>
      </c>
      <c r="R57">
        <f t="shared" si="6"/>
        <v>0</v>
      </c>
      <c r="S57">
        <f t="shared" si="7"/>
        <v>50</v>
      </c>
      <c r="T57">
        <f t="shared" si="11"/>
        <v>219.79588214682309</v>
      </c>
      <c r="V57">
        <f t="shared" si="8"/>
        <v>1223629265.1544468</v>
      </c>
      <c r="W57">
        <f>P57+V57</f>
        <v>41524003123.054977</v>
      </c>
      <c r="X57">
        <v>14</v>
      </c>
      <c r="Y57">
        <f t="shared" si="9"/>
        <v>68089.995938369044</v>
      </c>
      <c r="Z57" s="1"/>
      <c r="AA57" s="1"/>
      <c r="AB57" s="1"/>
      <c r="AC57" s="1"/>
      <c r="AD57" s="1"/>
      <c r="AE57" s="1"/>
      <c r="AF57" s="1"/>
      <c r="AG57" s="1"/>
      <c r="AH57" s="1"/>
    </row>
    <row r="58" spans="2:34">
      <c r="B58">
        <v>19</v>
      </c>
      <c r="C58" s="1" t="s">
        <v>53</v>
      </c>
      <c r="D58" s="1">
        <v>100</v>
      </c>
      <c r="E58" s="1">
        <f t="shared" ref="E58" si="234">$D$8</f>
        <v>90</v>
      </c>
      <c r="F58" s="1">
        <f t="shared" ref="F58" si="235">Y57</f>
        <v>68089.995938369044</v>
      </c>
      <c r="G58" s="1">
        <f t="shared" ref="G58" si="236">$F$8</f>
        <v>90</v>
      </c>
      <c r="H58" s="1">
        <f>$G$8</f>
        <v>100</v>
      </c>
      <c r="I58" s="1">
        <f t="shared" ref="I58" si="237">AC58</f>
        <v>40.050157333193454</v>
      </c>
      <c r="J58" s="1">
        <v>70</v>
      </c>
      <c r="K58" s="1">
        <f>AD58</f>
        <v>10</v>
      </c>
      <c r="L58" s="10">
        <f t="shared" si="1"/>
        <v>49.949842666806546</v>
      </c>
      <c r="M58" s="10">
        <f t="shared" si="2"/>
        <v>10</v>
      </c>
      <c r="N58">
        <f t="shared" si="3"/>
        <v>68089.995938369044</v>
      </c>
      <c r="O58">
        <v>14</v>
      </c>
      <c r="P58">
        <f t="shared" si="4"/>
        <v>41524003123.054977</v>
      </c>
      <c r="Q58">
        <f t="shared" si="5"/>
        <v>190</v>
      </c>
      <c r="R58">
        <f t="shared" si="6"/>
        <v>40.050157333193454</v>
      </c>
      <c r="S58">
        <f t="shared" si="7"/>
        <v>100</v>
      </c>
      <c r="T58">
        <f t="shared" si="11"/>
        <v>226.4694845978477</v>
      </c>
      <c r="V58">
        <f t="shared" si="8"/>
        <v>-1391680856.9843285</v>
      </c>
      <c r="W58">
        <f t="shared" ref="W58" si="238">P58+V58</f>
        <v>40132322266.070648</v>
      </c>
      <c r="X58">
        <v>14</v>
      </c>
      <c r="Y58">
        <f t="shared" si="9"/>
        <v>65807.953341975997</v>
      </c>
      <c r="Z58" s="1">
        <f t="shared" ref="Z58" si="239">(AC58*$AG$5*0.00251)/6000-35.9</f>
        <v>137.8087463981133</v>
      </c>
      <c r="AA58" s="1">
        <f t="shared" ref="AA58" si="240">IF((AD58*$AG$5*0.00251)/6000-35.9&gt;0,(AD58*$AG$5*0.00251)/6000-35.9,0)</f>
        <v>7.4728000000000065</v>
      </c>
      <c r="AB58" s="1"/>
      <c r="AC58" s="1">
        <f t="shared" ref="AC58" si="241">(P58/$AG$5)*0.01</f>
        <v>40.050157333193454</v>
      </c>
      <c r="AD58" s="1">
        <f t="shared" ref="AD58" si="242">0.5*(E58-J58)</f>
        <v>10</v>
      </c>
      <c r="AE58" s="1">
        <f t="shared" ref="AE58" si="243">(Z58+35.9)/0.00251</f>
        <v>69206.671871758284</v>
      </c>
      <c r="AF58" s="1">
        <f t="shared" ref="AF58" si="244">AE58*6000</f>
        <v>415240031.23054969</v>
      </c>
      <c r="AG58" s="1"/>
      <c r="AH58" s="1"/>
    </row>
    <row r="59" spans="2:34">
      <c r="B59">
        <v>20</v>
      </c>
      <c r="C59" s="1" t="s">
        <v>52</v>
      </c>
      <c r="D59" s="1">
        <v>250</v>
      </c>
      <c r="E59" s="1">
        <f t="shared" ref="E59" si="245">$D$7</f>
        <v>175</v>
      </c>
      <c r="F59" s="1">
        <f>Y58</f>
        <v>65807.953341975997</v>
      </c>
      <c r="G59" s="1">
        <f t="shared" ref="G59" si="246">$F$7</f>
        <v>175</v>
      </c>
      <c r="H59" s="1">
        <f>($G$7)</f>
        <v>50</v>
      </c>
      <c r="I59" s="1"/>
      <c r="J59" s="1">
        <v>40</v>
      </c>
      <c r="K59" s="1"/>
      <c r="L59" s="1">
        <f t="shared" si="1"/>
        <v>375</v>
      </c>
      <c r="M59" s="1">
        <f t="shared" si="2"/>
        <v>135</v>
      </c>
      <c r="N59">
        <f t="shared" si="3"/>
        <v>65807.953341975997</v>
      </c>
      <c r="O59">
        <v>14</v>
      </c>
      <c r="P59">
        <f t="shared" si="4"/>
        <v>40132322266.070641</v>
      </c>
      <c r="Q59">
        <f t="shared" si="5"/>
        <v>425</v>
      </c>
      <c r="R59">
        <f t="shared" si="6"/>
        <v>0</v>
      </c>
      <c r="S59">
        <f t="shared" si="7"/>
        <v>50</v>
      </c>
      <c r="T59">
        <f t="shared" si="11"/>
        <v>218.87933859309163</v>
      </c>
      <c r="V59">
        <f t="shared" si="8"/>
        <v>1230855294.5320656</v>
      </c>
      <c r="W59">
        <f>P59+V59</f>
        <v>41363177560.602707</v>
      </c>
      <c r="X59">
        <v>14</v>
      </c>
      <c r="Y59">
        <f t="shared" si="9"/>
        <v>67826.278303493877</v>
      </c>
      <c r="Z59" s="1"/>
      <c r="AA59" s="1"/>
      <c r="AB59" s="1"/>
      <c r="AC59" s="1"/>
      <c r="AD59" s="1"/>
      <c r="AE59" s="1"/>
      <c r="AF59" s="1"/>
      <c r="AG59" s="1"/>
      <c r="AH59" s="1"/>
    </row>
    <row r="60" spans="2:34">
      <c r="B60">
        <v>20</v>
      </c>
      <c r="C60" s="1" t="s">
        <v>53</v>
      </c>
      <c r="D60" s="1">
        <v>100</v>
      </c>
      <c r="E60" s="1">
        <f t="shared" ref="E60" si="247">$D$8</f>
        <v>90</v>
      </c>
      <c r="F60" s="1">
        <f t="shared" ref="F60" si="248">Y59</f>
        <v>67826.278303493877</v>
      </c>
      <c r="G60" s="1">
        <f t="shared" ref="G60" si="249">$F$8</f>
        <v>90</v>
      </c>
      <c r="H60" s="1">
        <f>$G$8</f>
        <v>100</v>
      </c>
      <c r="I60" s="1">
        <f t="shared" ref="I60" si="250">AC60</f>
        <v>39.895040085457858</v>
      </c>
      <c r="J60" s="1">
        <v>70</v>
      </c>
      <c r="K60" s="1">
        <f>AD60</f>
        <v>10</v>
      </c>
      <c r="L60" s="10">
        <f t="shared" si="1"/>
        <v>50.104959914542142</v>
      </c>
      <c r="M60" s="10">
        <f t="shared" si="2"/>
        <v>10</v>
      </c>
      <c r="N60">
        <f t="shared" si="3"/>
        <v>67826.278303493877</v>
      </c>
      <c r="O60">
        <v>14</v>
      </c>
      <c r="P60">
        <f t="shared" si="4"/>
        <v>41363177560.602707</v>
      </c>
      <c r="Q60">
        <f t="shared" si="5"/>
        <v>190</v>
      </c>
      <c r="R60">
        <f t="shared" si="6"/>
        <v>39.895040085457858</v>
      </c>
      <c r="S60">
        <f t="shared" si="7"/>
        <v>100</v>
      </c>
      <c r="T60">
        <f t="shared" si="11"/>
        <v>225.59235138574408</v>
      </c>
      <c r="V60">
        <f t="shared" si="8"/>
        <v>-1383542594.3589561</v>
      </c>
      <c r="W60">
        <f t="shared" ref="W60" si="251">P60+V60</f>
        <v>39979634966.243752</v>
      </c>
      <c r="X60">
        <v>14</v>
      </c>
      <c r="Y60">
        <f t="shared" si="9"/>
        <v>65557.580621546222</v>
      </c>
      <c r="Z60" s="1">
        <f t="shared" ref="Z60" si="252">(AC60*$AG$5*0.00251)/6000-35.9</f>
        <v>137.13595946185464</v>
      </c>
      <c r="AA60" s="1">
        <f t="shared" ref="AA60" si="253">IF((AD60*$AG$5*0.00251)/6000-35.9&gt;0,(AD60*$AG$5*0.00251)/6000-35.9,0)</f>
        <v>7.4728000000000065</v>
      </c>
      <c r="AB60" s="1"/>
      <c r="AC60" s="1">
        <f t="shared" ref="AC60" si="254">(P60/$AG$5)*0.01</f>
        <v>39.895040085457858</v>
      </c>
      <c r="AD60" s="1">
        <f t="shared" ref="AD60" si="255">0.5*(E60-J60)</f>
        <v>10</v>
      </c>
      <c r="AE60" s="1">
        <f t="shared" ref="AE60" si="256">(Z60+35.9)/0.00251</f>
        <v>68938.629267671175</v>
      </c>
      <c r="AF60" s="1">
        <f t="shared" ref="AF60" si="257">AE60*6000</f>
        <v>413631775.60602707</v>
      </c>
      <c r="AG60" s="1"/>
      <c r="AH60" s="1"/>
    </row>
    <row r="61" spans="2:34">
      <c r="B61">
        <v>21</v>
      </c>
      <c r="C61" s="1" t="s">
        <v>52</v>
      </c>
      <c r="D61" s="1">
        <v>250</v>
      </c>
      <c r="E61" s="1">
        <f t="shared" ref="E61" si="258">$D$7</f>
        <v>175</v>
      </c>
      <c r="F61" s="1">
        <f>Y60</f>
        <v>65557.580621546222</v>
      </c>
      <c r="G61" s="1">
        <f t="shared" ref="G61" si="259">$F$7</f>
        <v>175</v>
      </c>
      <c r="H61" s="1">
        <f>($G$7)</f>
        <v>50</v>
      </c>
      <c r="I61" s="1"/>
      <c r="J61" s="1">
        <v>40</v>
      </c>
      <c r="K61" s="1"/>
      <c r="L61" s="1">
        <f t="shared" si="1"/>
        <v>375</v>
      </c>
      <c r="M61" s="1">
        <f t="shared" si="2"/>
        <v>135</v>
      </c>
      <c r="N61">
        <f t="shared" si="3"/>
        <v>65557.580621546222</v>
      </c>
      <c r="O61">
        <v>14</v>
      </c>
      <c r="P61">
        <f t="shared" si="4"/>
        <v>39979634966.243752</v>
      </c>
      <c r="Q61">
        <f t="shared" si="5"/>
        <v>425</v>
      </c>
      <c r="R61">
        <f t="shared" si="6"/>
        <v>0</v>
      </c>
      <c r="S61">
        <f t="shared" si="7"/>
        <v>50</v>
      </c>
      <c r="T61">
        <f t="shared" si="11"/>
        <v>218.04659098939939</v>
      </c>
      <c r="V61">
        <f t="shared" si="8"/>
        <v>1237420676.6395752</v>
      </c>
      <c r="W61">
        <f>P61+V61</f>
        <v>41217055642.883324</v>
      </c>
      <c r="X61">
        <v>14</v>
      </c>
      <c r="Y61">
        <f t="shared" si="9"/>
        <v>67586.67132835387</v>
      </c>
      <c r="Z61" s="1"/>
      <c r="AA61" s="1"/>
      <c r="AB61" s="1"/>
      <c r="AC61" s="1"/>
      <c r="AD61" s="1"/>
      <c r="AE61" s="1"/>
      <c r="AF61" s="1"/>
      <c r="AG61" s="1"/>
      <c r="AH61" s="1"/>
    </row>
    <row r="62" spans="2:34">
      <c r="B62">
        <v>21</v>
      </c>
      <c r="C62" s="1" t="s">
        <v>53</v>
      </c>
      <c r="D62" s="1">
        <v>100</v>
      </c>
      <c r="E62" s="1">
        <f t="shared" ref="E62" si="260">$D$8</f>
        <v>90</v>
      </c>
      <c r="F62" s="1">
        <f t="shared" ref="F62" si="261">Y61</f>
        <v>67586.67132835387</v>
      </c>
      <c r="G62" s="1">
        <f t="shared" ref="G62" si="262">$F$8</f>
        <v>90</v>
      </c>
      <c r="H62" s="1">
        <f>$G$8</f>
        <v>100</v>
      </c>
      <c r="I62" s="1">
        <f t="shared" ref="I62" si="263">AC62</f>
        <v>39.75410459383037</v>
      </c>
      <c r="J62" s="1">
        <v>70</v>
      </c>
      <c r="K62" s="1">
        <f>AD62</f>
        <v>10</v>
      </c>
      <c r="L62" s="10">
        <f t="shared" si="1"/>
        <v>50.24589540616963</v>
      </c>
      <c r="M62" s="10">
        <f t="shared" si="2"/>
        <v>10</v>
      </c>
      <c r="N62">
        <f t="shared" si="3"/>
        <v>67586.67132835387</v>
      </c>
      <c r="O62">
        <v>14</v>
      </c>
      <c r="P62">
        <f t="shared" si="4"/>
        <v>41217055642.883324</v>
      </c>
      <c r="Q62">
        <f t="shared" si="5"/>
        <v>190</v>
      </c>
      <c r="R62">
        <f t="shared" si="6"/>
        <v>39.75410459383037</v>
      </c>
      <c r="S62">
        <f t="shared" si="7"/>
        <v>100</v>
      </c>
      <c r="T62">
        <f t="shared" si="11"/>
        <v>224.79541099210496</v>
      </c>
      <c r="V62">
        <f t="shared" si="8"/>
        <v>-1376148380.8795142</v>
      </c>
      <c r="W62">
        <f t="shared" ref="W62" si="264">P62+V62</f>
        <v>39840907262.003807</v>
      </c>
      <c r="X62">
        <v>14</v>
      </c>
      <c r="Y62">
        <f t="shared" si="9"/>
        <v>65330.098488134274</v>
      </c>
      <c r="Z62" s="1">
        <f t="shared" ref="Z62" si="265">(AC62*$AG$5*0.00251)/6000-35.9</f>
        <v>136.52468277272857</v>
      </c>
      <c r="AA62" s="1">
        <f t="shared" ref="AA62" si="266">IF((AD62*$AG$5*0.00251)/6000-35.9&gt;0,(AD62*$AG$5*0.00251)/6000-35.9,0)</f>
        <v>7.4728000000000065</v>
      </c>
      <c r="AB62" s="1"/>
      <c r="AC62" s="1">
        <f t="shared" ref="AC62" si="267">(P62/$AG$5)*0.01</f>
        <v>39.75410459383037</v>
      </c>
      <c r="AD62" s="1">
        <f t="shared" ref="AD62" si="268">0.5*(E62-J62)</f>
        <v>10</v>
      </c>
      <c r="AE62" s="1">
        <f t="shared" ref="AE62" si="269">(Z62+35.9)/0.00251</f>
        <v>68695.092738138876</v>
      </c>
      <c r="AF62" s="1">
        <f t="shared" ref="AF62" si="270">AE62*6000</f>
        <v>412170556.42883325</v>
      </c>
      <c r="AG62" s="1"/>
      <c r="AH62" s="1"/>
    </row>
    <row r="63" spans="2:34">
      <c r="B63">
        <v>22</v>
      </c>
      <c r="C63" s="1" t="s">
        <v>52</v>
      </c>
      <c r="D63" s="1">
        <v>250</v>
      </c>
      <c r="E63" s="1">
        <f t="shared" ref="E63" si="271">$D$7</f>
        <v>175</v>
      </c>
      <c r="F63" s="1">
        <f>Y62</f>
        <v>65330.098488134274</v>
      </c>
      <c r="G63" s="1">
        <f t="shared" ref="G63" si="272">$F$7</f>
        <v>175</v>
      </c>
      <c r="H63" s="1">
        <f>($G$7)</f>
        <v>50</v>
      </c>
      <c r="I63" s="1"/>
      <c r="J63" s="1">
        <v>40</v>
      </c>
      <c r="K63" s="1"/>
      <c r="L63" s="1">
        <f t="shared" si="1"/>
        <v>375</v>
      </c>
      <c r="M63" s="1">
        <f t="shared" si="2"/>
        <v>135</v>
      </c>
      <c r="N63">
        <f t="shared" si="3"/>
        <v>65330.098488134274</v>
      </c>
      <c r="O63">
        <v>14</v>
      </c>
      <c r="P63">
        <f t="shared" si="4"/>
        <v>39840907262.003807</v>
      </c>
      <c r="Q63">
        <f t="shared" si="5"/>
        <v>425</v>
      </c>
      <c r="R63">
        <f t="shared" si="6"/>
        <v>0</v>
      </c>
      <c r="S63">
        <f t="shared" si="7"/>
        <v>50</v>
      </c>
      <c r="T63">
        <f t="shared" si="11"/>
        <v>217.2899782036437</v>
      </c>
      <c r="V63">
        <f t="shared" si="8"/>
        <v>1243385811.842473</v>
      </c>
      <c r="W63">
        <f>P63+V63</f>
        <v>41084293073.846283</v>
      </c>
      <c r="X63">
        <v>14</v>
      </c>
      <c r="Y63">
        <f t="shared" si="9"/>
        <v>67368.970670743613</v>
      </c>
      <c r="Z63" s="1"/>
      <c r="AA63" s="1"/>
      <c r="AB63" s="1"/>
      <c r="AC63" s="1"/>
      <c r="AD63" s="1"/>
      <c r="AE63" s="1"/>
      <c r="AF63" s="1"/>
      <c r="AG63" s="1"/>
      <c r="AH63" s="1"/>
    </row>
    <row r="64" spans="2:34">
      <c r="B64">
        <v>22</v>
      </c>
      <c r="C64" s="1" t="s">
        <v>53</v>
      </c>
      <c r="D64" s="1">
        <v>100</v>
      </c>
      <c r="E64" s="1">
        <f t="shared" ref="E64" si="273">$D$8</f>
        <v>90</v>
      </c>
      <c r="F64" s="1">
        <f t="shared" ref="F64" si="274">Y63</f>
        <v>67368.970670743613</v>
      </c>
      <c r="G64" s="1">
        <f t="shared" ref="G64" si="275">$F$8</f>
        <v>90</v>
      </c>
      <c r="H64" s="1">
        <f>$G$8</f>
        <v>100</v>
      </c>
      <c r="I64" s="1">
        <f t="shared" ref="I64" si="276">AC64</f>
        <v>39.626054276472111</v>
      </c>
      <c r="J64" s="1">
        <v>70</v>
      </c>
      <c r="K64" s="1">
        <f>AD64</f>
        <v>10</v>
      </c>
      <c r="L64" s="10">
        <f t="shared" si="1"/>
        <v>50.373945723527889</v>
      </c>
      <c r="M64" s="10">
        <f t="shared" si="2"/>
        <v>10</v>
      </c>
      <c r="N64">
        <f t="shared" si="3"/>
        <v>67368.970670743613</v>
      </c>
      <c r="O64">
        <v>14</v>
      </c>
      <c r="P64">
        <f t="shared" si="4"/>
        <v>41084293073.846283</v>
      </c>
      <c r="Q64">
        <f t="shared" si="5"/>
        <v>190</v>
      </c>
      <c r="R64">
        <f t="shared" si="6"/>
        <v>39.626054276472111</v>
      </c>
      <c r="S64">
        <f t="shared" si="7"/>
        <v>100</v>
      </c>
      <c r="T64">
        <f t="shared" si="11"/>
        <v>224.07133170488882</v>
      </c>
      <c r="V64">
        <f t="shared" si="8"/>
        <v>-1369430191.0770495</v>
      </c>
      <c r="W64">
        <f t="shared" ref="W64" si="277">P64+V64</f>
        <v>39714862882.769234</v>
      </c>
      <c r="X64">
        <v>14</v>
      </c>
      <c r="Y64">
        <f t="shared" si="9"/>
        <v>65123.414145955066</v>
      </c>
      <c r="Z64" s="1">
        <f t="shared" ref="Z64" si="278">(AC64*$AG$5*0.00251)/6000-35.9</f>
        <v>135.96929269225697</v>
      </c>
      <c r="AA64" s="1">
        <f t="shared" ref="AA64" si="279">IF((AD64*$AG$5*0.00251)/6000-35.9&gt;0,(AD64*$AG$5*0.00251)/6000-35.9,0)</f>
        <v>7.4728000000000065</v>
      </c>
      <c r="AB64" s="1"/>
      <c r="AC64" s="1">
        <f t="shared" ref="AC64" si="280">(P64/$AG$5)*0.01</f>
        <v>39.626054276472111</v>
      </c>
      <c r="AD64" s="1">
        <f t="shared" ref="AD64" si="281">0.5*(E64-J64)</f>
        <v>10</v>
      </c>
      <c r="AE64" s="1">
        <f t="shared" ref="AE64" si="282">(Z64+35.9)/0.00251</f>
        <v>68473.821789743815</v>
      </c>
      <c r="AF64" s="1">
        <f t="shared" ref="AF64" si="283">AE64*6000</f>
        <v>410842930.73846287</v>
      </c>
      <c r="AG64" s="1"/>
      <c r="AH64" s="1"/>
    </row>
    <row r="65" spans="2:34">
      <c r="B65">
        <v>23</v>
      </c>
      <c r="C65" s="1" t="s">
        <v>52</v>
      </c>
      <c r="D65" s="1">
        <v>250</v>
      </c>
      <c r="E65" s="1">
        <f t="shared" ref="E65" si="284">$D$7</f>
        <v>175</v>
      </c>
      <c r="F65" s="1">
        <f>Y64</f>
        <v>65123.414145955066</v>
      </c>
      <c r="G65" s="1">
        <f t="shared" ref="G65" si="285">$F$7</f>
        <v>175</v>
      </c>
      <c r="H65" s="1">
        <f>($G$7)</f>
        <v>50</v>
      </c>
      <c r="I65" s="1"/>
      <c r="J65" s="1">
        <v>40</v>
      </c>
      <c r="K65" s="1"/>
      <c r="L65" s="1">
        <f t="shared" si="1"/>
        <v>375</v>
      </c>
      <c r="M65" s="1">
        <f t="shared" si="2"/>
        <v>135</v>
      </c>
      <c r="N65">
        <f t="shared" si="3"/>
        <v>65123.414145955066</v>
      </c>
      <c r="O65">
        <v>14</v>
      </c>
      <c r="P65">
        <f t="shared" si="4"/>
        <v>39714862882.769241</v>
      </c>
      <c r="Q65">
        <f t="shared" si="5"/>
        <v>425</v>
      </c>
      <c r="R65">
        <f t="shared" si="6"/>
        <v>0</v>
      </c>
      <c r="S65">
        <f t="shared" si="7"/>
        <v>50</v>
      </c>
      <c r="T65">
        <f t="shared" si="11"/>
        <v>216.60253953071239</v>
      </c>
      <c r="V65">
        <f t="shared" si="8"/>
        <v>1248805578.3398635</v>
      </c>
      <c r="W65">
        <f>P65+V65</f>
        <v>40963668461.109108</v>
      </c>
      <c r="X65">
        <v>14</v>
      </c>
      <c r="Y65">
        <f t="shared" si="9"/>
        <v>67171.173522742203</v>
      </c>
      <c r="Z65" s="1"/>
      <c r="AA65" s="1"/>
      <c r="AB65" s="1"/>
      <c r="AC65" s="1"/>
      <c r="AD65" s="1"/>
      <c r="AE65" s="1"/>
      <c r="AF65" s="1"/>
      <c r="AG65" s="1"/>
      <c r="AH65" s="1"/>
    </row>
    <row r="66" spans="2:34">
      <c r="B66">
        <v>23</v>
      </c>
      <c r="C66" s="1" t="s">
        <v>53</v>
      </c>
      <c r="D66" s="1">
        <v>100</v>
      </c>
      <c r="E66" s="1">
        <f t="shared" ref="E66" si="286">$D$8</f>
        <v>90</v>
      </c>
      <c r="F66" s="1">
        <f t="shared" ref="F66" si="287">Y65</f>
        <v>67171.173522742203</v>
      </c>
      <c r="G66" s="1">
        <f t="shared" ref="G66" si="288">$F$8</f>
        <v>90</v>
      </c>
      <c r="H66" s="1">
        <f>$G$8</f>
        <v>100</v>
      </c>
      <c r="I66" s="1">
        <f t="shared" ref="I66" si="289">AC66</f>
        <v>39.509711092890733</v>
      </c>
      <c r="J66" s="1">
        <v>70</v>
      </c>
      <c r="K66" s="1">
        <f>AD66</f>
        <v>10</v>
      </c>
      <c r="L66" s="10">
        <f t="shared" si="1"/>
        <v>50.490288907109267</v>
      </c>
      <c r="M66" s="10">
        <f t="shared" si="2"/>
        <v>10</v>
      </c>
      <c r="N66">
        <f t="shared" si="3"/>
        <v>67171.173522742203</v>
      </c>
      <c r="O66">
        <v>14</v>
      </c>
      <c r="P66">
        <f t="shared" si="4"/>
        <v>40963668461.109108</v>
      </c>
      <c r="Q66">
        <f t="shared" si="5"/>
        <v>190</v>
      </c>
      <c r="R66">
        <f t="shared" si="6"/>
        <v>39.509711092890733</v>
      </c>
      <c r="S66">
        <f t="shared" si="7"/>
        <v>100</v>
      </c>
      <c r="T66">
        <f t="shared" si="11"/>
        <v>223.41345212147175</v>
      </c>
      <c r="V66">
        <f t="shared" si="8"/>
        <v>-1363326218.7820339</v>
      </c>
      <c r="W66">
        <f t="shared" ref="W66" si="290">P66+V66</f>
        <v>39600342242.327072</v>
      </c>
      <c r="X66">
        <v>14</v>
      </c>
      <c r="Y66">
        <f t="shared" si="9"/>
        <v>64935.626135260187</v>
      </c>
      <c r="Z66" s="1">
        <f t="shared" ref="Z66" si="291">(AC66*$AG$5*0.00251)/6000-35.9</f>
        <v>135.46467972897312</v>
      </c>
      <c r="AA66" s="1">
        <f t="shared" ref="AA66" si="292">IF((AD66*$AG$5*0.00251)/6000-35.9&gt;0,(AD66*$AG$5*0.00251)/6000-35.9,0)</f>
        <v>7.4728000000000065</v>
      </c>
      <c r="AB66" s="1"/>
      <c r="AC66" s="1">
        <f t="shared" ref="AC66" si="293">(P66/$AG$5)*0.01</f>
        <v>39.509711092890733</v>
      </c>
      <c r="AD66" s="1">
        <f t="shared" ref="AD66" si="294">0.5*(E66-J66)</f>
        <v>10</v>
      </c>
      <c r="AE66" s="1">
        <f t="shared" ref="AE66" si="295">(Z66+35.9)/0.00251</f>
        <v>68272.780768515193</v>
      </c>
      <c r="AF66" s="1">
        <f t="shared" ref="AF66" si="296">AE66*6000</f>
        <v>409636684.61109114</v>
      </c>
      <c r="AG66" s="1"/>
      <c r="AH66" s="1"/>
    </row>
    <row r="67" spans="2:34">
      <c r="B67">
        <v>24</v>
      </c>
      <c r="C67" s="1" t="s">
        <v>52</v>
      </c>
      <c r="D67" s="1">
        <v>250</v>
      </c>
      <c r="E67" s="1">
        <f t="shared" ref="E67" si="297">$D$7</f>
        <v>175</v>
      </c>
      <c r="F67" s="1">
        <f>Y66</f>
        <v>64935.626135260187</v>
      </c>
      <c r="G67" s="1">
        <f t="shared" ref="G67" si="298">$F$7</f>
        <v>175</v>
      </c>
      <c r="H67" s="1">
        <f>($G$7)</f>
        <v>50</v>
      </c>
      <c r="I67" s="1"/>
      <c r="J67" s="1">
        <v>40</v>
      </c>
      <c r="K67" s="1"/>
      <c r="L67" s="1">
        <f t="shared" si="1"/>
        <v>375</v>
      </c>
      <c r="M67" s="1">
        <f t="shared" si="2"/>
        <v>135</v>
      </c>
      <c r="N67">
        <f t="shared" si="3"/>
        <v>64935.626135260187</v>
      </c>
      <c r="O67">
        <v>14</v>
      </c>
      <c r="P67">
        <f t="shared" si="4"/>
        <v>39600342242.327072</v>
      </c>
      <c r="Q67">
        <f t="shared" si="5"/>
        <v>425</v>
      </c>
      <c r="R67">
        <f t="shared" si="6"/>
        <v>0</v>
      </c>
      <c r="S67">
        <f t="shared" si="7"/>
        <v>50</v>
      </c>
      <c r="T67">
        <f t="shared" si="11"/>
        <v>215.97795065521561</v>
      </c>
      <c r="V67">
        <f t="shared" si="8"/>
        <v>1253729837.0342801</v>
      </c>
      <c r="W67">
        <f>P67+V67</f>
        <v>40854072079.361351</v>
      </c>
      <c r="X67">
        <v>14</v>
      </c>
      <c r="Y67">
        <f t="shared" si="9"/>
        <v>66991.460185231132</v>
      </c>
      <c r="Z67" s="1"/>
      <c r="AA67" s="1"/>
      <c r="AB67" s="1"/>
      <c r="AC67" s="1"/>
      <c r="AD67" s="1"/>
      <c r="AE67" s="1"/>
      <c r="AF67" s="1"/>
      <c r="AG67" s="1"/>
      <c r="AH67" s="1"/>
    </row>
    <row r="68" spans="2:34">
      <c r="B68">
        <v>24</v>
      </c>
      <c r="C68" s="1" t="s">
        <v>53</v>
      </c>
      <c r="D68" s="1">
        <v>100</v>
      </c>
      <c r="E68" s="1">
        <f t="shared" ref="E68" si="299">$D$8</f>
        <v>90</v>
      </c>
      <c r="F68" s="1">
        <f t="shared" ref="F68" si="300">Y67</f>
        <v>66991.460185231132</v>
      </c>
      <c r="G68" s="1">
        <f t="shared" ref="G68" si="301">$F$8</f>
        <v>90</v>
      </c>
      <c r="H68" s="1">
        <f>$G$8</f>
        <v>100</v>
      </c>
      <c r="I68" s="1">
        <f t="shared" ref="I68" si="302">AC68</f>
        <v>39.404004706174142</v>
      </c>
      <c r="J68" s="1">
        <v>70</v>
      </c>
      <c r="K68" s="1">
        <f>AD68</f>
        <v>10</v>
      </c>
      <c r="L68" s="10">
        <f t="shared" si="1"/>
        <v>50.595995293825858</v>
      </c>
      <c r="M68" s="10">
        <f t="shared" si="2"/>
        <v>10</v>
      </c>
      <c r="N68">
        <f t="shared" si="3"/>
        <v>66991.460185231132</v>
      </c>
      <c r="O68">
        <v>14</v>
      </c>
      <c r="P68">
        <f t="shared" si="4"/>
        <v>40854072079.361351</v>
      </c>
      <c r="Q68">
        <f t="shared" si="5"/>
        <v>190</v>
      </c>
      <c r="R68">
        <f t="shared" si="6"/>
        <v>39.404004706174142</v>
      </c>
      <c r="S68">
        <f t="shared" si="7"/>
        <v>100</v>
      </c>
      <c r="T68">
        <f t="shared" si="11"/>
        <v>222.81571986491045</v>
      </c>
      <c r="V68">
        <f t="shared" si="8"/>
        <v>-1357780308.5184309</v>
      </c>
      <c r="W68">
        <f t="shared" ref="W68" si="303">P68+V68</f>
        <v>39496291770.842918</v>
      </c>
      <c r="X68">
        <v>14</v>
      </c>
      <c r="Y68">
        <f t="shared" si="9"/>
        <v>64765.006839241309</v>
      </c>
      <c r="Z68" s="1">
        <f t="shared" ref="Z68" si="304">(AC68*$AG$5*0.00251)/6000-35.9</f>
        <v>135.00620153199498</v>
      </c>
      <c r="AA68" s="1">
        <f t="shared" ref="AA68" si="305">IF((AD68*$AG$5*0.00251)/6000-35.9&gt;0,(AD68*$AG$5*0.00251)/6000-35.9,0)</f>
        <v>7.4728000000000065</v>
      </c>
      <c r="AB68" s="1"/>
      <c r="AC68" s="1">
        <f t="shared" ref="AC68" si="306">(P68/$AG$5)*0.01</f>
        <v>39.404004706174142</v>
      </c>
      <c r="AD68" s="1">
        <f t="shared" ref="AD68" si="307">0.5*(E68-J68)</f>
        <v>10</v>
      </c>
      <c r="AE68" s="1">
        <f t="shared" ref="AE68" si="308">(Z68+35.9)/0.00251</f>
        <v>68090.120132268916</v>
      </c>
      <c r="AF68" s="1">
        <f t="shared" ref="AF68" si="309">AE68*6000</f>
        <v>408540720.79361349</v>
      </c>
      <c r="AG68" s="1"/>
      <c r="AH68" s="1"/>
    </row>
    <row r="69" spans="2:34">
      <c r="B69">
        <v>25</v>
      </c>
      <c r="C69" s="1" t="s">
        <v>52</v>
      </c>
      <c r="D69" s="1">
        <v>250</v>
      </c>
      <c r="E69" s="1">
        <f t="shared" ref="E69" si="310">$D$7</f>
        <v>175</v>
      </c>
      <c r="F69" s="1">
        <f>Y68</f>
        <v>64765.006839241309</v>
      </c>
      <c r="G69" s="1">
        <f t="shared" ref="G69" si="311">$F$7</f>
        <v>175</v>
      </c>
      <c r="H69" s="1">
        <f>($G$7)</f>
        <v>50</v>
      </c>
      <c r="I69" s="1"/>
      <c r="J69" s="1">
        <v>40</v>
      </c>
      <c r="K69" s="1"/>
      <c r="L69" s="1">
        <f t="shared" si="1"/>
        <v>375</v>
      </c>
      <c r="M69" s="1">
        <f t="shared" si="2"/>
        <v>135</v>
      </c>
      <c r="N69">
        <f t="shared" si="3"/>
        <v>64765.006839241309</v>
      </c>
      <c r="O69">
        <v>14</v>
      </c>
      <c r="P69">
        <f t="shared" si="4"/>
        <v>39496291770.842918</v>
      </c>
      <c r="Q69">
        <f t="shared" si="5"/>
        <v>425</v>
      </c>
      <c r="R69">
        <f t="shared" si="6"/>
        <v>0</v>
      </c>
      <c r="S69">
        <f t="shared" si="7"/>
        <v>50</v>
      </c>
      <c r="T69">
        <f t="shared" si="11"/>
        <v>215.41046546889228</v>
      </c>
      <c r="V69">
        <f t="shared" si="8"/>
        <v>1258203890.2432532</v>
      </c>
      <c r="W69">
        <f>P69+V69</f>
        <v>40754495661.086174</v>
      </c>
      <c r="X69">
        <v>14</v>
      </c>
      <c r="Y69">
        <f t="shared" si="9"/>
        <v>66828.177326981124</v>
      </c>
      <c r="Z69" s="1"/>
      <c r="AA69" s="1"/>
      <c r="AB69" s="1"/>
      <c r="AC69" s="1"/>
      <c r="AD69" s="1"/>
      <c r="AE69" s="1"/>
      <c r="AF69" s="1"/>
      <c r="AG69" s="1"/>
      <c r="AH69" s="1"/>
    </row>
    <row r="70" spans="2:34">
      <c r="B70">
        <v>25</v>
      </c>
      <c r="C70" s="1" t="s">
        <v>53</v>
      </c>
      <c r="D70" s="1">
        <v>100</v>
      </c>
      <c r="E70" s="1">
        <f t="shared" ref="E70" si="312">$D$8</f>
        <v>90</v>
      </c>
      <c r="F70" s="1">
        <f t="shared" ref="F70" si="313">Y69</f>
        <v>66828.177326981124</v>
      </c>
      <c r="G70" s="1">
        <f t="shared" ref="G70" si="314">$F$8</f>
        <v>90</v>
      </c>
      <c r="H70" s="1">
        <f>$G$8</f>
        <v>100</v>
      </c>
      <c r="I70" s="1">
        <f t="shared" ref="I70" si="315">AC70</f>
        <v>39.307962636078479</v>
      </c>
      <c r="J70" s="1">
        <v>70</v>
      </c>
      <c r="K70" s="1">
        <f>AD70</f>
        <v>10</v>
      </c>
      <c r="L70" s="10">
        <f t="shared" si="1"/>
        <v>50.692037363921521</v>
      </c>
      <c r="M70" s="10">
        <f t="shared" si="2"/>
        <v>10</v>
      </c>
      <c r="N70">
        <f t="shared" si="3"/>
        <v>66828.177326981124</v>
      </c>
      <c r="O70">
        <v>14</v>
      </c>
      <c r="P70">
        <f t="shared" si="4"/>
        <v>40754495661.086166</v>
      </c>
      <c r="Q70">
        <f t="shared" si="5"/>
        <v>190</v>
      </c>
      <c r="R70">
        <f t="shared" si="6"/>
        <v>39.307962636078479</v>
      </c>
      <c r="S70">
        <f t="shared" si="7"/>
        <v>100</v>
      </c>
      <c r="T70">
        <f t="shared" si="11"/>
        <v>222.27263590313413</v>
      </c>
      <c r="V70">
        <f t="shared" si="8"/>
        <v>-1352741438.8831522</v>
      </c>
      <c r="W70">
        <f t="shared" ref="W70" si="316">P70+V70</f>
        <v>39401754222.203011</v>
      </c>
      <c r="X70">
        <v>14</v>
      </c>
      <c r="Y70">
        <f t="shared" si="9"/>
        <v>64609.986590258115</v>
      </c>
      <c r="Z70" s="1">
        <f t="shared" ref="Z70" si="317">(AC70*$AG$5*0.00251)/6000-35.9</f>
        <v>134.58964018221045</v>
      </c>
      <c r="AA70" s="1">
        <f t="shared" ref="AA70" si="318">IF((AD70*$AG$5*0.00251)/6000-35.9&gt;0,(AD70*$AG$5*0.00251)/6000-35.9,0)</f>
        <v>7.4728000000000065</v>
      </c>
      <c r="AB70" s="1"/>
      <c r="AC70" s="1">
        <f t="shared" ref="AC70" si="319">(P70/$AG$5)*0.01</f>
        <v>39.307962636078479</v>
      </c>
      <c r="AD70" s="1">
        <f t="shared" ref="AD70" si="320">0.5*(E70-J70)</f>
        <v>10</v>
      </c>
      <c r="AE70" s="1">
        <f t="shared" ref="AE70" si="321">(Z70+35.9)/0.00251</f>
        <v>67924.159435143607</v>
      </c>
      <c r="AF70" s="1">
        <f t="shared" ref="AF70" si="322">AE70*6000</f>
        <v>407544956.61086166</v>
      </c>
      <c r="AG70" s="1"/>
      <c r="AH70" s="1"/>
    </row>
    <row r="71" spans="2:34">
      <c r="B71">
        <v>26</v>
      </c>
      <c r="C71" s="1" t="s">
        <v>52</v>
      </c>
      <c r="D71" s="1">
        <v>250</v>
      </c>
      <c r="E71" s="1">
        <f t="shared" ref="E71" si="323">$D$7</f>
        <v>175</v>
      </c>
      <c r="F71" s="1">
        <f>Y70</f>
        <v>64609.986590258115</v>
      </c>
      <c r="G71" s="1">
        <f t="shared" ref="G71" si="324">$F$7</f>
        <v>175</v>
      </c>
      <c r="H71" s="1">
        <f>($G$7)</f>
        <v>50</v>
      </c>
      <c r="I71" s="1"/>
      <c r="J71" s="1">
        <v>40</v>
      </c>
      <c r="K71" s="1"/>
      <c r="L71" s="1">
        <f t="shared" si="1"/>
        <v>375</v>
      </c>
      <c r="M71" s="1">
        <f t="shared" si="2"/>
        <v>135</v>
      </c>
      <c r="N71">
        <f t="shared" si="3"/>
        <v>64609.986590258115</v>
      </c>
      <c r="O71">
        <v>14</v>
      </c>
      <c r="P71">
        <f t="shared" si="4"/>
        <v>39401754222.203011</v>
      </c>
      <c r="Q71">
        <f t="shared" si="5"/>
        <v>425</v>
      </c>
      <c r="R71">
        <f t="shared" si="6"/>
        <v>0</v>
      </c>
      <c r="S71">
        <f t="shared" si="7"/>
        <v>50</v>
      </c>
      <c r="T71">
        <f t="shared" si="11"/>
        <v>214.89486320742012</v>
      </c>
      <c r="V71">
        <f t="shared" si="8"/>
        <v>1262268898.4726999</v>
      </c>
      <c r="W71">
        <f>P71+V71</f>
        <v>40664023120.675713</v>
      </c>
      <c r="X71">
        <v>14</v>
      </c>
      <c r="Y71">
        <f t="shared" si="9"/>
        <v>66679.822774294415</v>
      </c>
      <c r="Z71" s="1"/>
      <c r="AA71" s="1"/>
      <c r="AB71" s="1"/>
      <c r="AC71" s="1"/>
      <c r="AD71" s="1"/>
      <c r="AE71" s="1"/>
      <c r="AF71" s="1"/>
      <c r="AG71" s="1"/>
      <c r="AH71" s="1"/>
    </row>
    <row r="72" spans="2:34">
      <c r="B72">
        <v>26</v>
      </c>
      <c r="C72" s="1" t="s">
        <v>53</v>
      </c>
      <c r="D72" s="1">
        <v>100</v>
      </c>
      <c r="E72" s="1">
        <f t="shared" ref="E72" si="325">$D$8</f>
        <v>90</v>
      </c>
      <c r="F72" s="1">
        <f t="shared" ref="F72" si="326">Y71</f>
        <v>66679.822774294415</v>
      </c>
      <c r="G72" s="1">
        <f t="shared" ref="G72" si="327">$F$8</f>
        <v>90</v>
      </c>
      <c r="H72" s="1">
        <f>$G$8</f>
        <v>100</v>
      </c>
      <c r="I72" s="1">
        <f t="shared" ref="I72" si="328">AC72</f>
        <v>39.220701312380115</v>
      </c>
      <c r="J72" s="1">
        <v>70</v>
      </c>
      <c r="K72" s="1">
        <f>AD72</f>
        <v>10</v>
      </c>
      <c r="L72" s="10">
        <f t="shared" si="1"/>
        <v>50.779298687619885</v>
      </c>
      <c r="M72" s="10">
        <f t="shared" si="2"/>
        <v>10</v>
      </c>
      <c r="N72">
        <f t="shared" si="3"/>
        <v>66679.822774294415</v>
      </c>
      <c r="O72">
        <v>14</v>
      </c>
      <c r="P72">
        <f t="shared" si="4"/>
        <v>40664023120.675705</v>
      </c>
      <c r="Q72">
        <f t="shared" si="5"/>
        <v>190</v>
      </c>
      <c r="R72">
        <f t="shared" si="6"/>
        <v>39.220701312380115</v>
      </c>
      <c r="S72">
        <f t="shared" si="7"/>
        <v>100</v>
      </c>
      <c r="T72">
        <f t="shared" si="11"/>
        <v>221.77920395881279</v>
      </c>
      <c r="V72">
        <f t="shared" si="8"/>
        <v>-1348163253.1580849</v>
      </c>
      <c r="W72">
        <f t="shared" ref="W72" si="329">P72+V72</f>
        <v>39315859867.517624</v>
      </c>
      <c r="X72">
        <v>14</v>
      </c>
      <c r="Y72">
        <f t="shared" si="9"/>
        <v>64469.139229170971</v>
      </c>
      <c r="Z72" s="1">
        <f t="shared" ref="Z72" si="330">(AC72*$AG$5*0.00251)/6000-35.9</f>
        <v>134.21116338816</v>
      </c>
      <c r="AA72" s="1">
        <f t="shared" ref="AA72" si="331">IF((AD72*$AG$5*0.00251)/6000-35.9&gt;0,(AD72*$AG$5*0.00251)/6000-35.9,0)</f>
        <v>7.4728000000000065</v>
      </c>
      <c r="AB72" s="1"/>
      <c r="AC72" s="1">
        <f t="shared" ref="AC72" si="332">(P72/$AG$5)*0.01</f>
        <v>39.220701312380115</v>
      </c>
      <c r="AD72" s="1">
        <f t="shared" ref="AD72" si="333">0.5*(E72-J72)</f>
        <v>10</v>
      </c>
      <c r="AE72" s="1">
        <f t="shared" ref="AE72" si="334">(Z72+35.9)/0.00251</f>
        <v>67773.371867792826</v>
      </c>
      <c r="AF72" s="1">
        <f t="shared" ref="AF72" si="335">AE72*6000</f>
        <v>406640231.20675695</v>
      </c>
      <c r="AG72" s="1"/>
      <c r="AH72" s="1"/>
    </row>
    <row r="73" spans="2:34">
      <c r="B73">
        <v>27</v>
      </c>
      <c r="C73" s="1" t="s">
        <v>52</v>
      </c>
      <c r="D73" s="1">
        <v>250</v>
      </c>
      <c r="E73" s="1">
        <f t="shared" ref="E73" si="336">$D$7</f>
        <v>175</v>
      </c>
      <c r="F73" s="1">
        <f>Y72</f>
        <v>64469.139229170971</v>
      </c>
      <c r="G73" s="1">
        <f t="shared" ref="G73" si="337">$F$7</f>
        <v>175</v>
      </c>
      <c r="H73" s="1">
        <f>($G$7)</f>
        <v>50</v>
      </c>
      <c r="I73" s="1"/>
      <c r="J73" s="1">
        <v>40</v>
      </c>
      <c r="K73" s="1"/>
      <c r="L73" s="1">
        <f t="shared" si="1"/>
        <v>375</v>
      </c>
      <c r="M73" s="1">
        <f t="shared" si="2"/>
        <v>135</v>
      </c>
      <c r="N73">
        <f t="shared" si="3"/>
        <v>64469.139229170971</v>
      </c>
      <c r="O73">
        <v>14</v>
      </c>
      <c r="P73">
        <f t="shared" si="4"/>
        <v>39315859867.517624</v>
      </c>
      <c r="Q73">
        <f t="shared" si="5"/>
        <v>425</v>
      </c>
      <c r="R73">
        <f t="shared" si="6"/>
        <v>0</v>
      </c>
      <c r="S73">
        <f t="shared" si="7"/>
        <v>50</v>
      </c>
      <c r="T73">
        <f t="shared" si="11"/>
        <v>214.42640042029871</v>
      </c>
      <c r="V73">
        <f t="shared" si="8"/>
        <v>1265962259.086365</v>
      </c>
      <c r="W73">
        <f>P73+V73</f>
        <v>40581822126.603989</v>
      </c>
      <c r="X73">
        <v>14</v>
      </c>
      <c r="Y73">
        <f t="shared" si="9"/>
        <v>66545.031691269818</v>
      </c>
      <c r="Z73" s="1"/>
      <c r="AA73" s="1"/>
      <c r="AB73" s="1"/>
      <c r="AC73" s="1"/>
      <c r="AD73" s="1"/>
      <c r="AE73" s="1"/>
      <c r="AF73" s="1"/>
      <c r="AG73" s="1"/>
      <c r="AH73" s="1"/>
    </row>
    <row r="74" spans="2:34">
      <c r="B74">
        <v>27</v>
      </c>
      <c r="C74" s="1" t="s">
        <v>53</v>
      </c>
      <c r="D74" s="1">
        <v>100</v>
      </c>
      <c r="E74" s="1">
        <f t="shared" ref="E74" si="338">$D$8</f>
        <v>90</v>
      </c>
      <c r="F74" s="1">
        <f t="shared" ref="F74" si="339">Y73</f>
        <v>66545.031691269818</v>
      </c>
      <c r="G74" s="1">
        <f t="shared" ref="G74" si="340">$F$8</f>
        <v>90</v>
      </c>
      <c r="H74" s="1">
        <f>$G$8</f>
        <v>100</v>
      </c>
      <c r="I74" s="1">
        <f t="shared" ref="I74" si="341">AC74</f>
        <v>39.141417946184404</v>
      </c>
      <c r="J74" s="1">
        <v>70</v>
      </c>
      <c r="K74" s="1">
        <f>AD74</f>
        <v>10</v>
      </c>
      <c r="L74" s="10">
        <f t="shared" si="1"/>
        <v>50.858582053815596</v>
      </c>
      <c r="M74" s="10">
        <f t="shared" si="2"/>
        <v>10</v>
      </c>
      <c r="N74">
        <f t="shared" si="3"/>
        <v>66545.031691269818</v>
      </c>
      <c r="O74">
        <v>14</v>
      </c>
      <c r="P74">
        <f t="shared" si="4"/>
        <v>40581822126.603989</v>
      </c>
      <c r="Q74">
        <f t="shared" si="5"/>
        <v>190</v>
      </c>
      <c r="R74">
        <f t="shared" si="6"/>
        <v>39.141417946184404</v>
      </c>
      <c r="S74">
        <f t="shared" si="7"/>
        <v>100</v>
      </c>
      <c r="T74">
        <f t="shared" si="11"/>
        <v>221.33088454448065</v>
      </c>
      <c r="V74">
        <f t="shared" si="8"/>
        <v>-1344003632.8364031</v>
      </c>
      <c r="W74">
        <f t="shared" ref="W74" si="342">P74+V74</f>
        <v>39237818493.767586</v>
      </c>
      <c r="X74">
        <v>14</v>
      </c>
      <c r="Y74">
        <f t="shared" si="9"/>
        <v>64341.168984926517</v>
      </c>
      <c r="Z74" s="1">
        <f t="shared" ref="Z74" si="343">(AC74*$AG$5*0.00251)/6000-35.9</f>
        <v>133.86728922962669</v>
      </c>
      <c r="AA74" s="1">
        <f t="shared" ref="AA74" si="344">IF((AD74*$AG$5*0.00251)/6000-35.9&gt;0,(AD74*$AG$5*0.00251)/6000-35.9,0)</f>
        <v>7.4728000000000065</v>
      </c>
      <c r="AB74" s="1"/>
      <c r="AC74" s="1">
        <f t="shared" ref="AC74" si="345">(P74/$AG$5)*0.01</f>
        <v>39.141417946184404</v>
      </c>
      <c r="AD74" s="1">
        <f t="shared" ref="AD74" si="346">0.5*(E74-J74)</f>
        <v>10</v>
      </c>
      <c r="AE74" s="1">
        <f t="shared" ref="AE74" si="347">(Z74+35.9)/0.00251</f>
        <v>67636.370211006652</v>
      </c>
      <c r="AF74" s="1">
        <f t="shared" ref="AF74" si="348">AE74*6000</f>
        <v>405818221.26603991</v>
      </c>
      <c r="AG74" s="1"/>
      <c r="AH74" s="1"/>
    </row>
    <row r="75" spans="2:34">
      <c r="B75">
        <v>28</v>
      </c>
      <c r="C75" s="1" t="s">
        <v>52</v>
      </c>
      <c r="D75" s="1">
        <v>250</v>
      </c>
      <c r="E75" s="1">
        <f t="shared" ref="E75" si="349">$D$7</f>
        <v>175</v>
      </c>
      <c r="F75" s="1">
        <f>Y74</f>
        <v>64341.168984926517</v>
      </c>
      <c r="G75" s="1">
        <f t="shared" ref="G75" si="350">$F$7</f>
        <v>175</v>
      </c>
      <c r="H75" s="1">
        <f>($G$7)</f>
        <v>50</v>
      </c>
      <c r="I75" s="1"/>
      <c r="J75" s="1">
        <v>40</v>
      </c>
      <c r="K75" s="1"/>
      <c r="L75" s="1">
        <f t="shared" si="1"/>
        <v>375</v>
      </c>
      <c r="M75" s="1">
        <f t="shared" si="2"/>
        <v>135</v>
      </c>
      <c r="N75">
        <f t="shared" si="3"/>
        <v>64341.168984926517</v>
      </c>
      <c r="O75">
        <v>14</v>
      </c>
      <c r="P75">
        <f t="shared" si="4"/>
        <v>39237818493.767586</v>
      </c>
      <c r="Q75">
        <f t="shared" si="5"/>
        <v>425</v>
      </c>
      <c r="R75">
        <f t="shared" si="6"/>
        <v>0</v>
      </c>
      <c r="S75">
        <f t="shared" si="7"/>
        <v>50</v>
      </c>
      <c r="T75">
        <f t="shared" si="11"/>
        <v>214.00076733193521</v>
      </c>
      <c r="V75">
        <f t="shared" si="8"/>
        <v>1269317950.3550229</v>
      </c>
      <c r="W75">
        <f>P75+V75</f>
        <v>40507136444.122612</v>
      </c>
      <c r="X75">
        <v>14</v>
      </c>
      <c r="Y75">
        <f t="shared" si="9"/>
        <v>66422.564023551444</v>
      </c>
      <c r="Z75" s="1"/>
      <c r="AA75" s="1"/>
      <c r="AB75" s="1"/>
      <c r="AC75" s="1"/>
      <c r="AD75" s="1"/>
      <c r="AE75" s="1"/>
      <c r="AF75" s="1"/>
      <c r="AG75" s="1"/>
      <c r="AH75" s="1"/>
    </row>
    <row r="76" spans="2:34">
      <c r="B76">
        <v>28</v>
      </c>
      <c r="C76" s="1" t="s">
        <v>53</v>
      </c>
      <c r="D76" s="1">
        <v>100</v>
      </c>
      <c r="E76" s="1">
        <f t="shared" ref="E76" si="351">$D$8</f>
        <v>90</v>
      </c>
      <c r="F76" s="1">
        <f t="shared" ref="F76" si="352">Y75</f>
        <v>66422.564023551444</v>
      </c>
      <c r="G76" s="1">
        <f t="shared" ref="G76" si="353">$F$8</f>
        <v>90</v>
      </c>
      <c r="H76" s="1">
        <f>$G$8</f>
        <v>100</v>
      </c>
      <c r="I76" s="1">
        <f t="shared" ref="I76" si="354">AC76</f>
        <v>39.069383144408384</v>
      </c>
      <c r="J76" s="1">
        <v>70</v>
      </c>
      <c r="K76" s="1">
        <f>AD76</f>
        <v>10</v>
      </c>
      <c r="L76" s="10">
        <f t="shared" si="1"/>
        <v>50.930616855591616</v>
      </c>
      <c r="M76" s="10">
        <f t="shared" si="2"/>
        <v>10</v>
      </c>
      <c r="N76">
        <f t="shared" si="3"/>
        <v>66422.564023551444</v>
      </c>
      <c r="O76">
        <v>14</v>
      </c>
      <c r="P76">
        <f t="shared" si="4"/>
        <v>40507136444.122612</v>
      </c>
      <c r="Q76">
        <f t="shared" si="5"/>
        <v>190</v>
      </c>
      <c r="R76">
        <f t="shared" si="6"/>
        <v>39.069383144408384</v>
      </c>
      <c r="S76">
        <f t="shared" si="7"/>
        <v>100</v>
      </c>
      <c r="T76">
        <f t="shared" si="11"/>
        <v>220.92355320004665</v>
      </c>
      <c r="V76">
        <f t="shared" si="8"/>
        <v>-1340224310.1396835</v>
      </c>
      <c r="W76">
        <f t="shared" ref="W76" si="355">P76+V76</f>
        <v>39166912133.982925</v>
      </c>
      <c r="X76">
        <v>14</v>
      </c>
      <c r="Y76">
        <f t="shared" si="9"/>
        <v>64224.898553691004</v>
      </c>
      <c r="Z76" s="1">
        <f t="shared" ref="Z76" si="356">(AC76*$AG$5*0.00251)/6000-35.9</f>
        <v>133.55485412457961</v>
      </c>
      <c r="AA76" s="1">
        <f t="shared" ref="AA76" si="357">IF((AD76*$AG$5*0.00251)/6000-35.9&gt;0,(AD76*$AG$5*0.00251)/6000-35.9,0)</f>
        <v>7.4728000000000065</v>
      </c>
      <c r="AB76" s="1"/>
      <c r="AC76" s="1">
        <f t="shared" ref="AC76" si="358">(P76/$AG$5)*0.01</f>
        <v>39.069383144408384</v>
      </c>
      <c r="AD76" s="1">
        <f t="shared" ref="AD76" si="359">0.5*(E76-J76)</f>
        <v>10</v>
      </c>
      <c r="AE76" s="1">
        <f t="shared" ref="AE76" si="360">(Z76+35.9)/0.00251</f>
        <v>67511.894073537696</v>
      </c>
      <c r="AF76" s="1">
        <f t="shared" ref="AF76" si="361">AE76*6000</f>
        <v>405071364.44122618</v>
      </c>
      <c r="AG76" s="1"/>
      <c r="AH76" s="1"/>
    </row>
    <row r="77" spans="2:34">
      <c r="B77">
        <v>29</v>
      </c>
      <c r="C77" s="1" t="s">
        <v>52</v>
      </c>
      <c r="D77" s="1">
        <v>250</v>
      </c>
      <c r="E77" s="1">
        <f t="shared" ref="E77" si="362">$D$7</f>
        <v>175</v>
      </c>
      <c r="F77" s="1">
        <f>Y76</f>
        <v>64224.898553691004</v>
      </c>
      <c r="G77" s="1">
        <f t="shared" ref="G77" si="363">$F$7</f>
        <v>175</v>
      </c>
      <c r="H77" s="1">
        <f>($G$7)</f>
        <v>50</v>
      </c>
      <c r="I77" s="1"/>
      <c r="J77" s="1">
        <v>40</v>
      </c>
      <c r="K77" s="1"/>
      <c r="L77" s="1">
        <f t="shared" si="1"/>
        <v>375</v>
      </c>
      <c r="M77" s="1">
        <f t="shared" si="2"/>
        <v>135</v>
      </c>
      <c r="N77">
        <f t="shared" si="3"/>
        <v>64224.898553691004</v>
      </c>
      <c r="O77">
        <v>14</v>
      </c>
      <c r="P77">
        <f t="shared" si="4"/>
        <v>39166912133.982925</v>
      </c>
      <c r="Q77">
        <f t="shared" si="5"/>
        <v>425</v>
      </c>
      <c r="R77">
        <f t="shared" si="6"/>
        <v>0</v>
      </c>
      <c r="S77">
        <f t="shared" si="7"/>
        <v>50</v>
      </c>
      <c r="T77">
        <f t="shared" si="11"/>
        <v>213.61404819246414</v>
      </c>
      <c r="V77">
        <f t="shared" si="8"/>
        <v>1272366844.0506127</v>
      </c>
      <c r="W77">
        <f>P77+V77</f>
        <v>40439278978.033539</v>
      </c>
      <c r="X77">
        <v>14</v>
      </c>
      <c r="Y77">
        <f t="shared" si="9"/>
        <v>66311.293090045816</v>
      </c>
      <c r="Z77" s="1"/>
      <c r="AA77" s="1"/>
      <c r="AB77" s="1"/>
      <c r="AC77" s="1"/>
      <c r="AD77" s="1"/>
      <c r="AE77" s="1"/>
      <c r="AF77" s="1"/>
      <c r="AG77" s="1"/>
      <c r="AH77" s="1"/>
    </row>
    <row r="78" spans="2:34">
      <c r="B78">
        <v>29</v>
      </c>
      <c r="C78" s="1" t="s">
        <v>53</v>
      </c>
      <c r="D78" s="1">
        <v>100</v>
      </c>
      <c r="E78" s="1">
        <f t="shared" ref="E78" si="364">$D$8</f>
        <v>90</v>
      </c>
      <c r="F78" s="1">
        <f t="shared" ref="F78" si="365">Y77</f>
        <v>66311.293090045816</v>
      </c>
      <c r="G78" s="1">
        <f t="shared" ref="G78" si="366">$F$8</f>
        <v>90</v>
      </c>
      <c r="H78" s="1">
        <f>$G$8</f>
        <v>100</v>
      </c>
      <c r="I78" s="1">
        <f t="shared" ref="I78" si="367">AC78</f>
        <v>39.003934199492221</v>
      </c>
      <c r="J78" s="1">
        <v>70</v>
      </c>
      <c r="K78" s="1">
        <f>AD78</f>
        <v>10</v>
      </c>
      <c r="L78" s="10">
        <f t="shared" si="1"/>
        <v>50.996065800507779</v>
      </c>
      <c r="M78" s="10">
        <f t="shared" si="2"/>
        <v>10</v>
      </c>
      <c r="N78">
        <f t="shared" si="3"/>
        <v>66311.293090045816</v>
      </c>
      <c r="O78">
        <v>14</v>
      </c>
      <c r="P78">
        <f t="shared" si="4"/>
        <v>40439278978.033539</v>
      </c>
      <c r="Q78">
        <f t="shared" si="5"/>
        <v>190</v>
      </c>
      <c r="R78">
        <f t="shared" si="6"/>
        <v>39.003934199492221</v>
      </c>
      <c r="S78">
        <f t="shared" si="7"/>
        <v>100</v>
      </c>
      <c r="T78">
        <f t="shared" si="11"/>
        <v>220.55346254848382</v>
      </c>
      <c r="V78">
        <f t="shared" si="8"/>
        <v>-1336790515.9610431</v>
      </c>
      <c r="W78">
        <f t="shared" ref="W78" si="368">P78+V78</f>
        <v>39102488462.072495</v>
      </c>
      <c r="X78">
        <v>14</v>
      </c>
      <c r="Y78">
        <f t="shared" si="9"/>
        <v>64119.258267861238</v>
      </c>
      <c r="Z78" s="1">
        <f t="shared" ref="Z78" si="369">(AC78*$AG$5*0.00251)/6000-35.9</f>
        <v>133.27098372477363</v>
      </c>
      <c r="AA78" s="1">
        <f t="shared" ref="AA78" si="370">IF((AD78*$AG$5*0.00251)/6000-35.9&gt;0,(AD78*$AG$5*0.00251)/6000-35.9,0)</f>
        <v>7.4728000000000065</v>
      </c>
      <c r="AB78" s="1"/>
      <c r="AC78" s="1">
        <f t="shared" ref="AC78" si="371">(P78/$AG$5)*0.01</f>
        <v>39.003934199492221</v>
      </c>
      <c r="AD78" s="1">
        <f t="shared" ref="AD78" si="372">0.5*(E78-J78)</f>
        <v>10</v>
      </c>
      <c r="AE78" s="1">
        <f t="shared" ref="AE78" si="373">(Z78+35.9)/0.00251</f>
        <v>67398.798296722554</v>
      </c>
      <c r="AF78" s="1">
        <f t="shared" ref="AF78" si="374">AE78*6000</f>
        <v>404392789.78033531</v>
      </c>
      <c r="AG78" s="1"/>
      <c r="AH78" s="1"/>
    </row>
    <row r="79" spans="2:34">
      <c r="B79">
        <v>30</v>
      </c>
      <c r="C79" s="1" t="s">
        <v>52</v>
      </c>
      <c r="D79" s="1">
        <v>250</v>
      </c>
      <c r="E79" s="1">
        <f t="shared" ref="E79" si="375">$D$7</f>
        <v>175</v>
      </c>
      <c r="F79" s="1">
        <f>Y78</f>
        <v>64119.258267861238</v>
      </c>
      <c r="G79" s="1">
        <f t="shared" ref="G79" si="376">$F$7</f>
        <v>175</v>
      </c>
      <c r="H79" s="1">
        <f>($G$7)</f>
        <v>50</v>
      </c>
      <c r="I79" s="1"/>
      <c r="J79" s="1">
        <v>40</v>
      </c>
      <c r="K79" s="1"/>
      <c r="L79" s="1">
        <f t="shared" si="1"/>
        <v>375</v>
      </c>
      <c r="M79" s="1">
        <f t="shared" si="2"/>
        <v>135</v>
      </c>
      <c r="N79">
        <f t="shared" si="3"/>
        <v>64119.258267861238</v>
      </c>
      <c r="O79">
        <v>14</v>
      </c>
      <c r="P79">
        <f t="shared" si="4"/>
        <v>39102488462.072495</v>
      </c>
      <c r="Q79">
        <f t="shared" si="5"/>
        <v>425</v>
      </c>
      <c r="R79">
        <f t="shared" si="6"/>
        <v>0</v>
      </c>
      <c r="S79">
        <f t="shared" si="7"/>
        <v>50</v>
      </c>
      <c r="T79">
        <f t="shared" si="11"/>
        <v>213.26268525353419</v>
      </c>
      <c r="V79">
        <f t="shared" si="8"/>
        <v>1275136989.4611366</v>
      </c>
      <c r="W79">
        <f>P79+V79</f>
        <v>40377625451.53363</v>
      </c>
      <c r="X79">
        <v>14</v>
      </c>
      <c r="Y79">
        <f t="shared" si="9"/>
        <v>66210.195217653207</v>
      </c>
      <c r="Z79" s="1"/>
      <c r="AA79" s="1"/>
      <c r="AB79" s="1"/>
      <c r="AC79" s="1"/>
      <c r="AD79" s="1"/>
      <c r="AE79" s="1"/>
      <c r="AF79" s="1"/>
      <c r="AG79" s="1"/>
      <c r="AH79" s="1"/>
    </row>
    <row r="80" spans="2:34">
      <c r="B80">
        <v>30</v>
      </c>
      <c r="C80" s="1" t="s">
        <v>53</v>
      </c>
      <c r="D80" s="1">
        <v>100</v>
      </c>
      <c r="E80" s="1">
        <f t="shared" ref="E80" si="377">$D$8</f>
        <v>90</v>
      </c>
      <c r="F80" s="1">
        <f t="shared" ref="F80" si="378">Y79</f>
        <v>66210.195217653207</v>
      </c>
      <c r="G80" s="1">
        <f t="shared" ref="G80" si="379">$F$8</f>
        <v>90</v>
      </c>
      <c r="H80" s="1">
        <f>$G$8</f>
        <v>100</v>
      </c>
      <c r="I80" s="1">
        <f t="shared" ref="I80" si="380">AC80</f>
        <v>38.944468992605742</v>
      </c>
      <c r="J80" s="1">
        <v>70</v>
      </c>
      <c r="K80" s="1">
        <f>AD80</f>
        <v>10</v>
      </c>
      <c r="L80" s="10">
        <f t="shared" si="1"/>
        <v>51.055531007394258</v>
      </c>
      <c r="M80" s="10">
        <f t="shared" si="2"/>
        <v>10</v>
      </c>
      <c r="N80">
        <f t="shared" si="3"/>
        <v>66210.195217653207</v>
      </c>
      <c r="O80">
        <v>14</v>
      </c>
      <c r="P80">
        <f t="shared" si="4"/>
        <v>40377625451.53363</v>
      </c>
      <c r="Q80">
        <f t="shared" si="5"/>
        <v>190</v>
      </c>
      <c r="R80">
        <f t="shared" si="6"/>
        <v>38.944468992605742</v>
      </c>
      <c r="S80">
        <f t="shared" si="7"/>
        <v>100</v>
      </c>
      <c r="T80">
        <f t="shared" si="11"/>
        <v>220.21720782061726</v>
      </c>
      <c r="V80">
        <f t="shared" si="8"/>
        <v>-1333670659.9954503</v>
      </c>
      <c r="W80">
        <f t="shared" ref="W80" si="381">P80+V80</f>
        <v>39043954791.538177</v>
      </c>
      <c r="X80">
        <v>14</v>
      </c>
      <c r="Y80">
        <f t="shared" si="9"/>
        <v>64023.27625530988</v>
      </c>
      <c r="Z80" s="1">
        <f t="shared" ref="Z80" si="382">(AC80*$AG$5*0.00251)/6000-35.9</f>
        <v>133.01306647224905</v>
      </c>
      <c r="AA80" s="1">
        <f t="shared" ref="AA80" si="383">IF((AD80*$AG$5*0.00251)/6000-35.9&gt;0,(AD80*$AG$5*0.00251)/6000-35.9,0)</f>
        <v>7.4728000000000065</v>
      </c>
      <c r="AB80" s="1"/>
      <c r="AC80" s="1">
        <f t="shared" ref="AC80" si="384">(P80/$AG$5)*0.01</f>
        <v>38.944468992605742</v>
      </c>
      <c r="AD80" s="1">
        <f t="shared" ref="AD80" si="385">0.5*(E80-J80)</f>
        <v>10</v>
      </c>
      <c r="AE80" s="1">
        <f t="shared" ref="AE80" si="386">(Z80+35.9)/0.00251</f>
        <v>67296.042419222736</v>
      </c>
      <c r="AF80" s="1">
        <f t="shared" ref="AF80" si="387">AE80*6000</f>
        <v>403776254.51533639</v>
      </c>
      <c r="AG80" s="1"/>
      <c r="AH8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26DE-28D0-BC4B-9FD0-E9A3251C1A62}">
  <dimension ref="A1:AD61"/>
  <sheetViews>
    <sheetView workbookViewId="0">
      <selection activeCell="AA1" sqref="AA1:AA1048576"/>
    </sheetView>
  </sheetViews>
  <sheetFormatPr baseColWidth="10" defaultRowHeight="15"/>
  <cols>
    <col min="22" max="22" width="15" bestFit="1" customWidth="1"/>
  </cols>
  <sheetData>
    <row r="1" spans="1:30">
      <c r="A1" t="s">
        <v>68</v>
      </c>
      <c r="B1" t="s">
        <v>88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</v>
      </c>
      <c r="AB1" t="s">
        <v>12</v>
      </c>
      <c r="AC1" t="s">
        <v>114</v>
      </c>
      <c r="AD1" t="s">
        <v>115</v>
      </c>
    </row>
    <row r="2" spans="1:30">
      <c r="A2">
        <v>1</v>
      </c>
      <c r="B2" t="s">
        <v>52</v>
      </c>
      <c r="C2">
        <v>250</v>
      </c>
      <c r="D2">
        <v>175</v>
      </c>
      <c r="E2">
        <v>80000</v>
      </c>
      <c r="F2">
        <v>175</v>
      </c>
      <c r="G2">
        <v>50</v>
      </c>
      <c r="I2">
        <v>40</v>
      </c>
      <c r="K2">
        <v>375</v>
      </c>
      <c r="L2">
        <v>135</v>
      </c>
      <c r="M2">
        <v>80000</v>
      </c>
      <c r="N2">
        <v>14</v>
      </c>
      <c r="O2">
        <v>48787200000</v>
      </c>
      <c r="P2">
        <v>425</v>
      </c>
      <c r="Q2">
        <v>0</v>
      </c>
      <c r="R2">
        <v>50</v>
      </c>
      <c r="S2">
        <v>266.08253559343331</v>
      </c>
      <c r="U2">
        <v>858705289.38137186</v>
      </c>
      <c r="V2">
        <v>49645905289.381371</v>
      </c>
      <c r="W2">
        <v>14</v>
      </c>
      <c r="X2">
        <v>81408.082922375339</v>
      </c>
    </row>
    <row r="3" spans="1:30">
      <c r="A3">
        <v>1</v>
      </c>
      <c r="B3" t="s">
        <v>53</v>
      </c>
      <c r="C3">
        <v>100</v>
      </c>
      <c r="D3">
        <v>90</v>
      </c>
      <c r="E3">
        <v>81408.082922375339</v>
      </c>
      <c r="F3">
        <v>90</v>
      </c>
      <c r="G3">
        <v>100</v>
      </c>
      <c r="H3">
        <v>47.883782107813829</v>
      </c>
      <c r="I3">
        <v>70</v>
      </c>
      <c r="J3">
        <v>10</v>
      </c>
      <c r="K3">
        <v>42.116217892186171</v>
      </c>
      <c r="L3">
        <v>10</v>
      </c>
      <c r="M3">
        <v>81408.082922375339</v>
      </c>
      <c r="N3">
        <v>14</v>
      </c>
      <c r="O3">
        <v>49645905289.381378</v>
      </c>
      <c r="P3">
        <v>190</v>
      </c>
      <c r="Q3">
        <v>47.883782107813829</v>
      </c>
      <c r="R3">
        <v>100</v>
      </c>
      <c r="S3">
        <v>270.76586402232635</v>
      </c>
      <c r="U3">
        <v>-1802673810.0900252</v>
      </c>
      <c r="V3">
        <v>47843231479.291351</v>
      </c>
      <c r="W3">
        <v>14</v>
      </c>
      <c r="X3">
        <v>78452.104616442593</v>
      </c>
      <c r="Y3">
        <v>171.78537046057878</v>
      </c>
      <c r="Z3">
        <v>7.4728000000000065</v>
      </c>
      <c r="AA3">
        <v>47.883782107813829</v>
      </c>
      <c r="AB3">
        <v>10</v>
      </c>
      <c r="AC3">
        <v>82743.175482302308</v>
      </c>
      <c r="AD3">
        <v>496459052.89381385</v>
      </c>
    </row>
    <row r="4" spans="1:30">
      <c r="A4">
        <v>2</v>
      </c>
      <c r="B4" t="s">
        <v>52</v>
      </c>
      <c r="C4">
        <v>250</v>
      </c>
      <c r="D4">
        <v>175</v>
      </c>
      <c r="E4">
        <v>78452.104616442593</v>
      </c>
      <c r="F4">
        <v>175</v>
      </c>
      <c r="G4">
        <v>50</v>
      </c>
      <c r="I4">
        <v>40</v>
      </c>
      <c r="K4">
        <v>375</v>
      </c>
      <c r="L4">
        <v>135</v>
      </c>
      <c r="M4">
        <v>78452.104616442593</v>
      </c>
      <c r="N4">
        <v>14</v>
      </c>
      <c r="O4">
        <v>47843231479.291351</v>
      </c>
      <c r="P4">
        <v>425</v>
      </c>
      <c r="Q4">
        <v>0</v>
      </c>
      <c r="R4">
        <v>50</v>
      </c>
      <c r="S4">
        <v>260.93418648730426</v>
      </c>
      <c r="U4">
        <v>899294873.73409319</v>
      </c>
      <c r="V4">
        <v>48742526353.025444</v>
      </c>
      <c r="W4">
        <v>14</v>
      </c>
      <c r="X4">
        <v>79926.745298808615</v>
      </c>
    </row>
    <row r="5" spans="1:30">
      <c r="A5">
        <v>2</v>
      </c>
      <c r="B5" t="s">
        <v>53</v>
      </c>
      <c r="C5">
        <v>100</v>
      </c>
      <c r="D5">
        <v>90</v>
      </c>
      <c r="E5">
        <v>79926.745298808615</v>
      </c>
      <c r="F5">
        <v>90</v>
      </c>
      <c r="G5">
        <v>100</v>
      </c>
      <c r="H5">
        <v>47.01246754728534</v>
      </c>
      <c r="I5">
        <v>70</v>
      </c>
      <c r="J5">
        <v>10</v>
      </c>
      <c r="K5">
        <v>42.98753245271466</v>
      </c>
      <c r="L5">
        <v>10</v>
      </c>
      <c r="M5">
        <v>79926.745298808615</v>
      </c>
      <c r="N5">
        <v>14</v>
      </c>
      <c r="O5">
        <v>48742526353.025444</v>
      </c>
      <c r="P5">
        <v>190</v>
      </c>
      <c r="Q5">
        <v>47.01246754728534</v>
      </c>
      <c r="R5">
        <v>100</v>
      </c>
      <c r="S5">
        <v>265.83888813546912</v>
      </c>
      <c r="U5">
        <v>-1756960088.202836</v>
      </c>
      <c r="V5">
        <v>46985566264.822609</v>
      </c>
      <c r="W5">
        <v>14</v>
      </c>
      <c r="X5">
        <v>77045.727182248796</v>
      </c>
      <c r="Y5">
        <v>168.00623524348975</v>
      </c>
      <c r="Z5">
        <v>7.4728000000000065</v>
      </c>
      <c r="AA5">
        <v>47.01246754728534</v>
      </c>
      <c r="AB5">
        <v>10</v>
      </c>
      <c r="AC5">
        <v>81237.543921709061</v>
      </c>
      <c r="AD5">
        <v>487425263.53025436</v>
      </c>
    </row>
    <row r="6" spans="1:30">
      <c r="A6">
        <v>3</v>
      </c>
      <c r="B6" t="s">
        <v>52</v>
      </c>
      <c r="C6">
        <v>250</v>
      </c>
      <c r="D6">
        <v>175</v>
      </c>
      <c r="E6">
        <v>77045.727182248796</v>
      </c>
      <c r="F6">
        <v>175</v>
      </c>
      <c r="G6">
        <v>50</v>
      </c>
      <c r="I6">
        <v>40</v>
      </c>
      <c r="K6">
        <v>375</v>
      </c>
      <c r="L6">
        <v>135</v>
      </c>
      <c r="M6">
        <v>77045.727182248796</v>
      </c>
      <c r="N6">
        <v>14</v>
      </c>
      <c r="O6">
        <v>46985566264.822609</v>
      </c>
      <c r="P6">
        <v>425</v>
      </c>
      <c r="Q6">
        <v>0</v>
      </c>
      <c r="R6">
        <v>50</v>
      </c>
      <c r="S6">
        <v>256.2565305661584</v>
      </c>
      <c r="U6">
        <v>936173513.01640713</v>
      </c>
      <c r="V6">
        <v>47921739777.83902</v>
      </c>
      <c r="W6">
        <v>14</v>
      </c>
      <c r="X6">
        <v>78580.840512001538</v>
      </c>
    </row>
    <row r="7" spans="1:30">
      <c r="A7">
        <v>3</v>
      </c>
      <c r="B7" t="s">
        <v>53</v>
      </c>
      <c r="C7">
        <v>100</v>
      </c>
      <c r="D7">
        <v>90</v>
      </c>
      <c r="E7">
        <v>78580.840512001538</v>
      </c>
      <c r="F7">
        <v>90</v>
      </c>
      <c r="G7">
        <v>100</v>
      </c>
      <c r="H7">
        <v>46.22081382893424</v>
      </c>
      <c r="I7">
        <v>70</v>
      </c>
      <c r="J7">
        <v>10</v>
      </c>
      <c r="K7">
        <v>43.77918617106576</v>
      </c>
      <c r="L7">
        <v>10</v>
      </c>
      <c r="M7">
        <v>78580.840512001538</v>
      </c>
      <c r="N7">
        <v>14</v>
      </c>
      <c r="O7">
        <v>47921739777.83902</v>
      </c>
      <c r="P7">
        <v>190</v>
      </c>
      <c r="Q7">
        <v>46.22081382893424</v>
      </c>
      <c r="R7">
        <v>100</v>
      </c>
      <c r="S7">
        <v>261.36236615620697</v>
      </c>
      <c r="U7">
        <v>-1715425791.0028534</v>
      </c>
      <c r="V7">
        <v>46206313986.836166</v>
      </c>
      <c r="W7">
        <v>14</v>
      </c>
      <c r="X7">
        <v>75767.929271343572</v>
      </c>
      <c r="Y7">
        <v>164.57261140395991</v>
      </c>
      <c r="Z7">
        <v>7.4728000000000065</v>
      </c>
      <c r="AA7">
        <v>46.22081382893424</v>
      </c>
      <c r="AB7">
        <v>10</v>
      </c>
      <c r="AC7">
        <v>79869.566296398378</v>
      </c>
      <c r="AD7">
        <v>479217397.77839029</v>
      </c>
    </row>
    <row r="8" spans="1:30">
      <c r="A8">
        <v>4</v>
      </c>
      <c r="B8" t="s">
        <v>52</v>
      </c>
      <c r="C8">
        <v>250</v>
      </c>
      <c r="D8">
        <v>175</v>
      </c>
      <c r="E8">
        <v>75767.929271343572</v>
      </c>
      <c r="F8">
        <v>175</v>
      </c>
      <c r="G8">
        <v>50</v>
      </c>
      <c r="I8">
        <v>40</v>
      </c>
      <c r="K8">
        <v>375</v>
      </c>
      <c r="L8">
        <v>135</v>
      </c>
      <c r="M8">
        <v>75767.929271343572</v>
      </c>
      <c r="N8">
        <v>14</v>
      </c>
      <c r="O8">
        <v>46206313986.836166</v>
      </c>
      <c r="P8">
        <v>425</v>
      </c>
      <c r="Q8">
        <v>0</v>
      </c>
      <c r="R8">
        <v>50</v>
      </c>
      <c r="S8">
        <v>252.00653421478768</v>
      </c>
      <c r="U8">
        <v>969680484.25061393</v>
      </c>
      <c r="V8">
        <v>47175994471.086777</v>
      </c>
      <c r="W8">
        <v>14</v>
      </c>
      <c r="X8">
        <v>77357.986473643541</v>
      </c>
    </row>
    <row r="9" spans="1:30">
      <c r="A9">
        <v>4</v>
      </c>
      <c r="B9" t="s">
        <v>53</v>
      </c>
      <c r="C9">
        <v>100</v>
      </c>
      <c r="D9">
        <v>90</v>
      </c>
      <c r="E9">
        <v>77357.986473643541</v>
      </c>
      <c r="F9">
        <v>90</v>
      </c>
      <c r="G9">
        <v>100</v>
      </c>
      <c r="H9">
        <v>45.501537877205614</v>
      </c>
      <c r="I9">
        <v>70</v>
      </c>
      <c r="J9">
        <v>10</v>
      </c>
      <c r="K9">
        <v>44.498462122794386</v>
      </c>
      <c r="L9">
        <v>10</v>
      </c>
      <c r="M9">
        <v>77357.986473643541</v>
      </c>
      <c r="N9">
        <v>14</v>
      </c>
      <c r="O9">
        <v>47175994471.086777</v>
      </c>
      <c r="P9">
        <v>190</v>
      </c>
      <c r="Q9">
        <v>45.501537877205614</v>
      </c>
      <c r="R9">
        <v>100</v>
      </c>
      <c r="S9">
        <v>257.29511486636994</v>
      </c>
      <c r="U9">
        <v>-1677688810.2303495</v>
      </c>
      <c r="V9">
        <v>45498305660.85643</v>
      </c>
      <c r="W9">
        <v>14</v>
      </c>
      <c r="X9">
        <v>74606.955366746086</v>
      </c>
      <c r="Y9">
        <v>161.45291020404636</v>
      </c>
      <c r="Z9">
        <v>7.4728000000000065</v>
      </c>
      <c r="AA9">
        <v>45.501537877205614</v>
      </c>
      <c r="AB9">
        <v>10</v>
      </c>
      <c r="AC9">
        <v>78626.657451811305</v>
      </c>
      <c r="AD9">
        <v>471759944.71086782</v>
      </c>
    </row>
    <row r="10" spans="1:30">
      <c r="A10">
        <v>5</v>
      </c>
      <c r="B10" t="s">
        <v>52</v>
      </c>
      <c r="C10">
        <v>250</v>
      </c>
      <c r="D10">
        <v>175</v>
      </c>
      <c r="E10">
        <v>74606.955366746086</v>
      </c>
      <c r="F10">
        <v>175</v>
      </c>
      <c r="G10">
        <v>50</v>
      </c>
      <c r="I10">
        <v>40</v>
      </c>
      <c r="K10">
        <v>375</v>
      </c>
      <c r="L10">
        <v>135</v>
      </c>
      <c r="M10">
        <v>74606.955366746086</v>
      </c>
      <c r="N10">
        <v>14</v>
      </c>
      <c r="O10">
        <v>45498305660.85643</v>
      </c>
      <c r="P10">
        <v>425</v>
      </c>
      <c r="Q10">
        <v>0</v>
      </c>
      <c r="R10">
        <v>50</v>
      </c>
      <c r="S10">
        <v>248.14509821112389</v>
      </c>
      <c r="U10">
        <v>1000124045.7034992</v>
      </c>
      <c r="V10">
        <v>46498429706.559929</v>
      </c>
      <c r="W10">
        <v>14</v>
      </c>
      <c r="X10">
        <v>76246.933140758119</v>
      </c>
    </row>
    <row r="11" spans="1:30">
      <c r="A11">
        <v>5</v>
      </c>
      <c r="B11" t="s">
        <v>53</v>
      </c>
      <c r="C11">
        <v>100</v>
      </c>
      <c r="D11">
        <v>90</v>
      </c>
      <c r="E11">
        <v>76246.933140758119</v>
      </c>
      <c r="F11">
        <v>90</v>
      </c>
      <c r="G11">
        <v>100</v>
      </c>
      <c r="H11">
        <v>44.848022479320917</v>
      </c>
      <c r="I11">
        <v>70</v>
      </c>
      <c r="J11">
        <v>10</v>
      </c>
      <c r="K11">
        <v>45.151977520679083</v>
      </c>
      <c r="L11">
        <v>10</v>
      </c>
      <c r="M11">
        <v>76246.933140758119</v>
      </c>
      <c r="N11">
        <v>14</v>
      </c>
      <c r="O11">
        <v>46498429706.559929</v>
      </c>
      <c r="P11">
        <v>190</v>
      </c>
      <c r="Q11">
        <v>44.848022479320917</v>
      </c>
      <c r="R11">
        <v>100</v>
      </c>
      <c r="S11">
        <v>253.59971626644884</v>
      </c>
      <c r="U11">
        <v>-1643401972.2716486</v>
      </c>
      <c r="V11">
        <v>44855027734.288277</v>
      </c>
      <c r="W11">
        <v>14</v>
      </c>
      <c r="X11">
        <v>73552.124711872413</v>
      </c>
      <c r="Y11">
        <v>158.61843093910903</v>
      </c>
      <c r="Z11">
        <v>7.4728000000000065</v>
      </c>
      <c r="AA11">
        <v>44.848022479320917</v>
      </c>
      <c r="AB11">
        <v>10</v>
      </c>
      <c r="AC11">
        <v>77497.38284426654</v>
      </c>
      <c r="AD11">
        <v>464984297.06559926</v>
      </c>
    </row>
    <row r="12" spans="1:30">
      <c r="A12">
        <v>6</v>
      </c>
      <c r="B12" t="s">
        <v>52</v>
      </c>
      <c r="C12">
        <v>250</v>
      </c>
      <c r="D12">
        <v>175</v>
      </c>
      <c r="E12">
        <v>73552.124711872413</v>
      </c>
      <c r="F12">
        <v>175</v>
      </c>
      <c r="G12">
        <v>50</v>
      </c>
      <c r="I12">
        <v>40</v>
      </c>
      <c r="K12">
        <v>375</v>
      </c>
      <c r="L12">
        <v>135</v>
      </c>
      <c r="M12">
        <v>73552.124711872413</v>
      </c>
      <c r="N12">
        <v>14</v>
      </c>
      <c r="O12">
        <v>44855027734.288269</v>
      </c>
      <c r="P12">
        <v>425</v>
      </c>
      <c r="Q12">
        <v>0</v>
      </c>
      <c r="R12">
        <v>50</v>
      </c>
      <c r="S12">
        <v>244.63669802024302</v>
      </c>
      <c r="U12">
        <v>1027784272.8084041</v>
      </c>
      <c r="V12">
        <v>45882812007.096672</v>
      </c>
      <c r="W12">
        <v>14</v>
      </c>
      <c r="X12">
        <v>75237.459017277753</v>
      </c>
    </row>
    <row r="13" spans="1:30">
      <c r="A13">
        <v>6</v>
      </c>
      <c r="B13" t="s">
        <v>53</v>
      </c>
      <c r="C13">
        <v>100</v>
      </c>
      <c r="D13">
        <v>90</v>
      </c>
      <c r="E13">
        <v>75237.459017277753</v>
      </c>
      <c r="F13">
        <v>90</v>
      </c>
      <c r="G13">
        <v>100</v>
      </c>
      <c r="H13">
        <v>44.254255408079345</v>
      </c>
      <c r="I13">
        <v>70</v>
      </c>
      <c r="J13">
        <v>10</v>
      </c>
      <c r="K13">
        <v>45.745744591920655</v>
      </c>
      <c r="L13">
        <v>10</v>
      </c>
      <c r="M13">
        <v>75237.459017277753</v>
      </c>
      <c r="N13">
        <v>14</v>
      </c>
      <c r="O13">
        <v>45882812007.096664</v>
      </c>
      <c r="P13">
        <v>190</v>
      </c>
      <c r="Q13">
        <v>44.254255408079345</v>
      </c>
      <c r="R13">
        <v>100</v>
      </c>
      <c r="S13">
        <v>250.24217333655361</v>
      </c>
      <c r="U13">
        <v>-1612249844.2226863</v>
      </c>
      <c r="V13">
        <v>44270562162.873978</v>
      </c>
      <c r="W13">
        <v>14</v>
      </c>
      <c r="X13">
        <v>72593.733049445713</v>
      </c>
      <c r="Y13">
        <v>156.04309689635437</v>
      </c>
      <c r="Z13">
        <v>7.4728000000000065</v>
      </c>
      <c r="AA13">
        <v>44.254255408079345</v>
      </c>
      <c r="AB13">
        <v>10</v>
      </c>
      <c r="AC13">
        <v>76471.3533451611</v>
      </c>
      <c r="AD13">
        <v>458828120.0709666</v>
      </c>
    </row>
    <row r="14" spans="1:30">
      <c r="A14">
        <v>7</v>
      </c>
      <c r="B14" t="s">
        <v>52</v>
      </c>
      <c r="C14">
        <v>250</v>
      </c>
      <c r="D14">
        <v>175</v>
      </c>
      <c r="E14">
        <v>72593.733049445713</v>
      </c>
      <c r="F14">
        <v>175</v>
      </c>
      <c r="G14">
        <v>50</v>
      </c>
      <c r="I14">
        <v>40</v>
      </c>
      <c r="K14">
        <v>375</v>
      </c>
      <c r="L14">
        <v>135</v>
      </c>
      <c r="M14">
        <v>72593.733049445713</v>
      </c>
      <c r="N14">
        <v>14</v>
      </c>
      <c r="O14">
        <v>44270562162.87397</v>
      </c>
      <c r="P14">
        <v>425</v>
      </c>
      <c r="Q14">
        <v>0</v>
      </c>
      <c r="R14">
        <v>50</v>
      </c>
      <c r="S14">
        <v>241.44905697486672</v>
      </c>
      <c r="U14">
        <v>1052915634.8101507</v>
      </c>
      <c r="V14">
        <v>45323477797.68412</v>
      </c>
      <c r="W14">
        <v>14</v>
      </c>
      <c r="X14">
        <v>74320.277118070517</v>
      </c>
    </row>
    <row r="15" spans="1:30">
      <c r="A15">
        <v>7</v>
      </c>
      <c r="B15" t="s">
        <v>53</v>
      </c>
      <c r="C15">
        <v>100</v>
      </c>
      <c r="D15">
        <v>90</v>
      </c>
      <c r="E15">
        <v>74320.277118070517</v>
      </c>
      <c r="F15">
        <v>90</v>
      </c>
      <c r="G15">
        <v>100</v>
      </c>
      <c r="H15">
        <v>43.714774110420642</v>
      </c>
      <c r="I15">
        <v>70</v>
      </c>
      <c r="J15">
        <v>10</v>
      </c>
      <c r="K15">
        <v>46.285225889579358</v>
      </c>
      <c r="L15">
        <v>10</v>
      </c>
      <c r="M15">
        <v>74320.277118070517</v>
      </c>
      <c r="N15">
        <v>14</v>
      </c>
      <c r="O15">
        <v>45323477797.68412</v>
      </c>
      <c r="P15">
        <v>190</v>
      </c>
      <c r="Q15">
        <v>43.714774110420642</v>
      </c>
      <c r="R15">
        <v>100</v>
      </c>
      <c r="S15">
        <v>247.19159726978535</v>
      </c>
      <c r="U15">
        <v>-1583945831.961544</v>
      </c>
      <c r="V15">
        <v>43739531965.72258</v>
      </c>
      <c r="W15">
        <v>14</v>
      </c>
      <c r="X15">
        <v>71722.963344028889</v>
      </c>
      <c r="Y15">
        <v>153.70321545364524</v>
      </c>
      <c r="Z15">
        <v>7.4728000000000065</v>
      </c>
      <c r="AA15">
        <v>43.714774110420642</v>
      </c>
      <c r="AB15">
        <v>10</v>
      </c>
      <c r="AC15">
        <v>75539.129662806867</v>
      </c>
      <c r="AD15">
        <v>453234777.97684121</v>
      </c>
    </row>
    <row r="16" spans="1:30">
      <c r="A16">
        <v>8</v>
      </c>
      <c r="B16" t="s">
        <v>52</v>
      </c>
      <c r="C16">
        <v>250</v>
      </c>
      <c r="D16">
        <v>175</v>
      </c>
      <c r="E16">
        <v>71722.963344028889</v>
      </c>
      <c r="F16">
        <v>175</v>
      </c>
      <c r="G16">
        <v>50</v>
      </c>
      <c r="I16">
        <v>40</v>
      </c>
      <c r="K16">
        <v>375</v>
      </c>
      <c r="L16">
        <v>135</v>
      </c>
      <c r="M16">
        <v>71722.963344028889</v>
      </c>
      <c r="N16">
        <v>14</v>
      </c>
      <c r="O16">
        <v>43739531965.72258</v>
      </c>
      <c r="P16">
        <v>425</v>
      </c>
      <c r="Q16">
        <v>0</v>
      </c>
      <c r="R16">
        <v>50</v>
      </c>
      <c r="S16">
        <v>238.55284933567606</v>
      </c>
      <c r="U16">
        <v>1075749335.8375299</v>
      </c>
      <c r="V16">
        <v>44815281301.560112</v>
      </c>
      <c r="W16">
        <v>14</v>
      </c>
      <c r="X16">
        <v>73486.949530303216</v>
      </c>
    </row>
    <row r="17" spans="1:30">
      <c r="A17">
        <v>8</v>
      </c>
      <c r="B17" t="s">
        <v>53</v>
      </c>
      <c r="C17">
        <v>100</v>
      </c>
      <c r="D17">
        <v>90</v>
      </c>
      <c r="E17">
        <v>73486.949530303216</v>
      </c>
      <c r="F17">
        <v>90</v>
      </c>
      <c r="G17">
        <v>100</v>
      </c>
      <c r="H17">
        <v>43.224615452893623</v>
      </c>
      <c r="I17">
        <v>70</v>
      </c>
      <c r="J17">
        <v>10</v>
      </c>
      <c r="K17">
        <v>46.775384547106377</v>
      </c>
      <c r="L17">
        <v>10</v>
      </c>
      <c r="M17">
        <v>73486.949530303216</v>
      </c>
      <c r="N17">
        <v>14</v>
      </c>
      <c r="O17">
        <v>44815281301.560112</v>
      </c>
      <c r="P17">
        <v>190</v>
      </c>
      <c r="Q17">
        <v>43.224615452893623</v>
      </c>
      <c r="R17">
        <v>100</v>
      </c>
      <c r="S17">
        <v>244.41992330062183</v>
      </c>
      <c r="U17">
        <v>-1558229543.5327158</v>
      </c>
      <c r="V17">
        <v>43257051758.027397</v>
      </c>
      <c r="W17">
        <v>14</v>
      </c>
      <c r="X17">
        <v>70931.804666842771</v>
      </c>
      <c r="Y17">
        <v>151.57726011152647</v>
      </c>
      <c r="Z17">
        <v>7.4728000000000065</v>
      </c>
      <c r="AA17">
        <v>43.224615452893623</v>
      </c>
      <c r="AB17">
        <v>10</v>
      </c>
      <c r="AC17">
        <v>74692.135502600184</v>
      </c>
      <c r="AD17">
        <v>448152813.0156011</v>
      </c>
    </row>
    <row r="18" spans="1:30">
      <c r="A18">
        <v>9</v>
      </c>
      <c r="B18" t="s">
        <v>52</v>
      </c>
      <c r="C18">
        <v>250</v>
      </c>
      <c r="D18">
        <v>175</v>
      </c>
      <c r="E18">
        <v>70931.804666842771</v>
      </c>
      <c r="F18">
        <v>175</v>
      </c>
      <c r="G18">
        <v>50</v>
      </c>
      <c r="I18">
        <v>40</v>
      </c>
      <c r="K18">
        <v>375</v>
      </c>
      <c r="L18">
        <v>135</v>
      </c>
      <c r="M18">
        <v>70931.804666842771</v>
      </c>
      <c r="N18">
        <v>14</v>
      </c>
      <c r="O18">
        <v>43257051758.027397</v>
      </c>
      <c r="P18">
        <v>425</v>
      </c>
      <c r="Q18">
        <v>0</v>
      </c>
      <c r="R18">
        <v>50</v>
      </c>
      <c r="S18">
        <v>235.92143049964565</v>
      </c>
      <c r="U18">
        <v>1096495441.9407938</v>
      </c>
      <c r="V18">
        <v>44353547199.968193</v>
      </c>
      <c r="W18">
        <v>14</v>
      </c>
      <c r="X18">
        <v>72729.809786121274</v>
      </c>
    </row>
    <row r="19" spans="1:30">
      <c r="A19">
        <v>9</v>
      </c>
      <c r="B19" t="s">
        <v>53</v>
      </c>
      <c r="C19">
        <v>100</v>
      </c>
      <c r="D19">
        <v>90</v>
      </c>
      <c r="E19">
        <v>72729.809786121274</v>
      </c>
      <c r="F19">
        <v>90</v>
      </c>
      <c r="G19">
        <v>100</v>
      </c>
      <c r="H19">
        <v>42.779270061697723</v>
      </c>
      <c r="I19">
        <v>70</v>
      </c>
      <c r="J19">
        <v>10</v>
      </c>
      <c r="K19">
        <v>47.220729938302277</v>
      </c>
      <c r="L19">
        <v>10</v>
      </c>
      <c r="M19">
        <v>72729.809786121274</v>
      </c>
      <c r="N19">
        <v>14</v>
      </c>
      <c r="O19">
        <v>44353547199.968201</v>
      </c>
      <c r="P19">
        <v>190</v>
      </c>
      <c r="Q19">
        <v>42.779270061697723</v>
      </c>
      <c r="R19">
        <v>100</v>
      </c>
      <c r="S19">
        <v>241.90165251399063</v>
      </c>
      <c r="U19">
        <v>-1534864393.5867269</v>
      </c>
      <c r="V19">
        <v>42818682806.381477</v>
      </c>
      <c r="W19">
        <v>14</v>
      </c>
      <c r="X19">
        <v>70212.978496624477</v>
      </c>
      <c r="Y19">
        <v>149.64567245320032</v>
      </c>
      <c r="Z19">
        <v>7.4728000000000065</v>
      </c>
      <c r="AA19">
        <v>42.779270061697723</v>
      </c>
      <c r="AB19">
        <v>10</v>
      </c>
      <c r="AC19">
        <v>73922.57866661367</v>
      </c>
      <c r="AD19">
        <v>443535471.99968201</v>
      </c>
    </row>
    <row r="20" spans="1:30">
      <c r="A20">
        <v>10</v>
      </c>
      <c r="B20" t="s">
        <v>52</v>
      </c>
      <c r="C20">
        <v>250</v>
      </c>
      <c r="D20">
        <v>175</v>
      </c>
      <c r="E20">
        <v>70212.978496624477</v>
      </c>
      <c r="F20">
        <v>175</v>
      </c>
      <c r="G20">
        <v>50</v>
      </c>
      <c r="I20">
        <v>40</v>
      </c>
      <c r="K20">
        <v>375</v>
      </c>
      <c r="L20">
        <v>135</v>
      </c>
      <c r="M20">
        <v>70212.978496624477</v>
      </c>
      <c r="N20">
        <v>14</v>
      </c>
      <c r="O20">
        <v>42818682806.38147</v>
      </c>
      <c r="P20">
        <v>425</v>
      </c>
      <c r="Q20">
        <v>0</v>
      </c>
      <c r="R20">
        <v>50</v>
      </c>
      <c r="S20">
        <v>233.53059187436315</v>
      </c>
      <c r="U20">
        <v>1115344813.6625209</v>
      </c>
      <c r="V20">
        <v>43934027620.043991</v>
      </c>
      <c r="W20">
        <v>14</v>
      </c>
      <c r="X20">
        <v>72041.892332487201</v>
      </c>
    </row>
    <row r="21" spans="1:30">
      <c r="A21">
        <v>10</v>
      </c>
      <c r="B21" t="s">
        <v>53</v>
      </c>
      <c r="C21">
        <v>100</v>
      </c>
      <c r="D21">
        <v>90</v>
      </c>
      <c r="E21">
        <v>72041.892332487201</v>
      </c>
      <c r="F21">
        <v>90</v>
      </c>
      <c r="G21">
        <v>100</v>
      </c>
      <c r="H21">
        <v>42.374640837233791</v>
      </c>
      <c r="I21">
        <v>70</v>
      </c>
      <c r="J21">
        <v>10</v>
      </c>
      <c r="K21">
        <v>47.625359162766209</v>
      </c>
      <c r="L21">
        <v>10</v>
      </c>
      <c r="M21">
        <v>72041.892332487201</v>
      </c>
      <c r="N21">
        <v>14</v>
      </c>
      <c r="O21">
        <v>43934027620.043991</v>
      </c>
      <c r="P21">
        <v>190</v>
      </c>
      <c r="Q21">
        <v>42.374640837233791</v>
      </c>
      <c r="R21">
        <v>100</v>
      </c>
      <c r="S21">
        <v>239.61361725971645</v>
      </c>
      <c r="U21">
        <v>-1513635426.8363557</v>
      </c>
      <c r="V21">
        <v>42420392193.207634</v>
      </c>
      <c r="W21">
        <v>14</v>
      </c>
      <c r="X21">
        <v>69559.871758506546</v>
      </c>
      <c r="Y21">
        <v>147.89068221051738</v>
      </c>
      <c r="Z21">
        <v>7.4728000000000065</v>
      </c>
      <c r="AA21">
        <v>42.374640837233791</v>
      </c>
      <c r="AB21">
        <v>10</v>
      </c>
      <c r="AC21">
        <v>73223.379366739988</v>
      </c>
      <c r="AD21">
        <v>439340276.20043993</v>
      </c>
    </row>
    <row r="22" spans="1:30">
      <c r="A22">
        <v>11</v>
      </c>
      <c r="B22" t="s">
        <v>52</v>
      </c>
      <c r="C22">
        <v>250</v>
      </c>
      <c r="D22">
        <v>175</v>
      </c>
      <c r="E22">
        <v>69559.871758506546</v>
      </c>
      <c r="F22">
        <v>175</v>
      </c>
      <c r="G22">
        <v>50</v>
      </c>
      <c r="I22">
        <v>40</v>
      </c>
      <c r="K22">
        <v>375</v>
      </c>
      <c r="L22">
        <v>135</v>
      </c>
      <c r="M22">
        <v>69559.871758506546</v>
      </c>
      <c r="N22">
        <v>14</v>
      </c>
      <c r="O22">
        <v>42420392193.207634</v>
      </c>
      <c r="P22">
        <v>425</v>
      </c>
      <c r="Q22">
        <v>0</v>
      </c>
      <c r="R22">
        <v>50</v>
      </c>
      <c r="S22">
        <v>231.35833816321849</v>
      </c>
      <c r="U22">
        <v>1132470861.9211855</v>
      </c>
      <c r="V22">
        <v>43552863055.128822</v>
      </c>
      <c r="W22">
        <v>14</v>
      </c>
      <c r="X22">
        <v>71416.868449312635</v>
      </c>
    </row>
    <row r="23" spans="1:30">
      <c r="A23">
        <v>11</v>
      </c>
      <c r="B23" t="s">
        <v>53</v>
      </c>
      <c r="C23">
        <v>100</v>
      </c>
      <c r="D23">
        <v>90</v>
      </c>
      <c r="E23">
        <v>71416.868449312635</v>
      </c>
      <c r="F23">
        <v>90</v>
      </c>
      <c r="G23">
        <v>100</v>
      </c>
      <c r="H23">
        <v>42.007005261505419</v>
      </c>
      <c r="I23">
        <v>70</v>
      </c>
      <c r="J23">
        <v>10</v>
      </c>
      <c r="K23">
        <v>47.992994738494581</v>
      </c>
      <c r="L23">
        <v>10</v>
      </c>
      <c r="M23">
        <v>71416.868449312635</v>
      </c>
      <c r="N23">
        <v>14</v>
      </c>
      <c r="O23">
        <v>43552863055.128815</v>
      </c>
      <c r="P23">
        <v>190</v>
      </c>
      <c r="Q23">
        <v>42.007005261505419</v>
      </c>
      <c r="R23">
        <v>100</v>
      </c>
      <c r="S23">
        <v>237.53476801419723</v>
      </c>
      <c r="U23">
        <v>-1494347340.5056396</v>
      </c>
      <c r="V23">
        <v>42058515714.623177</v>
      </c>
      <c r="W23">
        <v>14</v>
      </c>
      <c r="X23">
        <v>68966.475984886492</v>
      </c>
      <c r="Y23">
        <v>146.29614378062223</v>
      </c>
      <c r="Z23">
        <v>7.4728000000000065</v>
      </c>
      <c r="AA23">
        <v>42.007005261505419</v>
      </c>
      <c r="AB23">
        <v>10</v>
      </c>
      <c r="AC23">
        <v>72588.105091881371</v>
      </c>
      <c r="AD23">
        <v>435528630.55128825</v>
      </c>
    </row>
    <row r="24" spans="1:30">
      <c r="A24">
        <v>12</v>
      </c>
      <c r="B24" t="s">
        <v>52</v>
      </c>
      <c r="C24">
        <v>250</v>
      </c>
      <c r="D24">
        <v>175</v>
      </c>
      <c r="E24">
        <v>68966.475984886492</v>
      </c>
      <c r="F24">
        <v>175</v>
      </c>
      <c r="G24">
        <v>50</v>
      </c>
      <c r="I24">
        <v>40</v>
      </c>
      <c r="K24">
        <v>375</v>
      </c>
      <c r="L24">
        <v>135</v>
      </c>
      <c r="M24">
        <v>68966.475984886492</v>
      </c>
      <c r="N24">
        <v>14</v>
      </c>
      <c r="O24">
        <v>42058515714.623177</v>
      </c>
      <c r="P24">
        <v>425</v>
      </c>
      <c r="Q24">
        <v>0</v>
      </c>
      <c r="R24">
        <v>50</v>
      </c>
      <c r="S24">
        <v>229.38468501252785</v>
      </c>
      <c r="U24">
        <v>1148031143.3612304</v>
      </c>
      <c r="V24">
        <v>43206546857.984406</v>
      </c>
      <c r="W24">
        <v>14</v>
      </c>
      <c r="X24">
        <v>70848.988026341991</v>
      </c>
    </row>
    <row r="25" spans="1:30">
      <c r="A25">
        <v>12</v>
      </c>
      <c r="B25" t="s">
        <v>53</v>
      </c>
      <c r="C25">
        <v>100</v>
      </c>
      <c r="D25">
        <v>90</v>
      </c>
      <c r="E25">
        <v>70848.988026341991</v>
      </c>
      <c r="F25">
        <v>90</v>
      </c>
      <c r="G25">
        <v>100</v>
      </c>
      <c r="H25">
        <v>41.67298115160532</v>
      </c>
      <c r="I25">
        <v>70</v>
      </c>
      <c r="J25">
        <v>10</v>
      </c>
      <c r="K25">
        <v>48.32701884839468</v>
      </c>
      <c r="L25">
        <v>10</v>
      </c>
      <c r="M25">
        <v>70848.988026341991</v>
      </c>
      <c r="N25">
        <v>14</v>
      </c>
      <c r="O25">
        <v>43206546857.984398</v>
      </c>
      <c r="P25">
        <v>190</v>
      </c>
      <c r="Q25">
        <v>41.67298115160532</v>
      </c>
      <c r="R25">
        <v>100</v>
      </c>
      <c r="S25">
        <v>235.64597972847349</v>
      </c>
      <c r="U25">
        <v>-1476822687.5785413</v>
      </c>
      <c r="V25">
        <v>41729724170.405853</v>
      </c>
      <c r="W25">
        <v>14</v>
      </c>
      <c r="X25">
        <v>68427.332038577093</v>
      </c>
      <c r="Y25">
        <v>144.84738768923472</v>
      </c>
      <c r="Z25">
        <v>7.4728000000000065</v>
      </c>
      <c r="AA25">
        <v>41.67298115160532</v>
      </c>
      <c r="AB25">
        <v>10</v>
      </c>
      <c r="AC25">
        <v>72010.911429973989</v>
      </c>
      <c r="AD25">
        <v>432065468.57984394</v>
      </c>
    </row>
    <row r="26" spans="1:30">
      <c r="A26">
        <v>13</v>
      </c>
      <c r="B26" t="s">
        <v>52</v>
      </c>
      <c r="C26">
        <v>250</v>
      </c>
      <c r="D26">
        <v>175</v>
      </c>
      <c r="E26">
        <v>68427.332038577093</v>
      </c>
      <c r="F26">
        <v>175</v>
      </c>
      <c r="G26">
        <v>50</v>
      </c>
      <c r="I26">
        <v>40</v>
      </c>
      <c r="K26">
        <v>375</v>
      </c>
      <c r="L26">
        <v>135</v>
      </c>
      <c r="M26">
        <v>68427.332038577093</v>
      </c>
      <c r="N26">
        <v>14</v>
      </c>
      <c r="O26">
        <v>41729724170.405853</v>
      </c>
      <c r="P26">
        <v>425</v>
      </c>
      <c r="Q26">
        <v>0</v>
      </c>
      <c r="R26">
        <v>50</v>
      </c>
      <c r="S26">
        <v>227.59147515897968</v>
      </c>
      <c r="U26">
        <v>1162168809.8466043</v>
      </c>
      <c r="V26">
        <v>42891892980.252457</v>
      </c>
      <c r="W26">
        <v>14</v>
      </c>
      <c r="X26">
        <v>70333.026663145181</v>
      </c>
    </row>
    <row r="27" spans="1:30">
      <c r="A27">
        <v>13</v>
      </c>
      <c r="B27" t="s">
        <v>53</v>
      </c>
      <c r="C27">
        <v>100</v>
      </c>
      <c r="D27">
        <v>90</v>
      </c>
      <c r="E27">
        <v>70333.026663145181</v>
      </c>
      <c r="F27">
        <v>90</v>
      </c>
      <c r="G27">
        <v>100</v>
      </c>
      <c r="H27">
        <v>41.369495544224975</v>
      </c>
      <c r="I27">
        <v>70</v>
      </c>
      <c r="J27">
        <v>10</v>
      </c>
      <c r="K27">
        <v>48.630504455775025</v>
      </c>
      <c r="L27">
        <v>10</v>
      </c>
      <c r="M27">
        <v>70333.026663145181</v>
      </c>
      <c r="N27">
        <v>14</v>
      </c>
      <c r="O27">
        <v>42891892980.252457</v>
      </c>
      <c r="P27">
        <v>190</v>
      </c>
      <c r="Q27">
        <v>41.369495544224975</v>
      </c>
      <c r="R27">
        <v>100</v>
      </c>
      <c r="S27">
        <v>233.92987588112788</v>
      </c>
      <c r="U27">
        <v>-1460900244.317482</v>
      </c>
      <c r="V27">
        <v>41430992735.934975</v>
      </c>
      <c r="W27">
        <v>14</v>
      </c>
      <c r="X27">
        <v>67937.479889700524</v>
      </c>
      <c r="Y27">
        <v>143.53108563405613</v>
      </c>
      <c r="Z27">
        <v>7.4728000000000065</v>
      </c>
      <c r="AA27">
        <v>41.369495544224975</v>
      </c>
      <c r="AB27">
        <v>10</v>
      </c>
      <c r="AC27">
        <v>71486.488300420766</v>
      </c>
      <c r="AD27">
        <v>428918929.80252457</v>
      </c>
    </row>
    <row r="28" spans="1:30">
      <c r="A28">
        <v>14</v>
      </c>
      <c r="B28" t="s">
        <v>52</v>
      </c>
      <c r="C28">
        <v>250</v>
      </c>
      <c r="D28">
        <v>175</v>
      </c>
      <c r="E28">
        <v>67937.479889700524</v>
      </c>
      <c r="F28">
        <v>175</v>
      </c>
      <c r="G28">
        <v>50</v>
      </c>
      <c r="I28">
        <v>40</v>
      </c>
      <c r="K28">
        <v>375</v>
      </c>
      <c r="L28">
        <v>135</v>
      </c>
      <c r="M28">
        <v>67937.479889700524</v>
      </c>
      <c r="N28">
        <v>14</v>
      </c>
      <c r="O28">
        <v>41430992735.934967</v>
      </c>
      <c r="P28">
        <v>425</v>
      </c>
      <c r="Q28">
        <v>0</v>
      </c>
      <c r="R28">
        <v>50</v>
      </c>
      <c r="S28">
        <v>225.96221138599256</v>
      </c>
      <c r="U28">
        <v>1175013925.4328346</v>
      </c>
      <c r="V28">
        <v>42606006661.367798</v>
      </c>
      <c r="W28">
        <v>14</v>
      </c>
      <c r="X28">
        <v>69864.237605548667</v>
      </c>
    </row>
    <row r="29" spans="1:30">
      <c r="A29">
        <v>14</v>
      </c>
      <c r="B29" t="s">
        <v>53</v>
      </c>
      <c r="C29">
        <v>100</v>
      </c>
      <c r="D29">
        <v>90</v>
      </c>
      <c r="E29">
        <v>69864.237605548667</v>
      </c>
      <c r="F29">
        <v>90</v>
      </c>
      <c r="G29">
        <v>100</v>
      </c>
      <c r="H29">
        <v>41.093756424930362</v>
      </c>
      <c r="I29">
        <v>70</v>
      </c>
      <c r="J29">
        <v>10</v>
      </c>
      <c r="K29">
        <v>48.906243575069638</v>
      </c>
      <c r="L29">
        <v>10</v>
      </c>
      <c r="M29">
        <v>69864.237605548667</v>
      </c>
      <c r="N29">
        <v>14</v>
      </c>
      <c r="O29">
        <v>42606006661.367798</v>
      </c>
      <c r="P29">
        <v>190</v>
      </c>
      <c r="Q29">
        <v>41.093756424930362</v>
      </c>
      <c r="R29">
        <v>100</v>
      </c>
      <c r="S29">
        <v>232.37066861733109</v>
      </c>
      <c r="U29">
        <v>-1446433527.0331893</v>
      </c>
      <c r="V29">
        <v>41159573134.33461</v>
      </c>
      <c r="W29">
        <v>14</v>
      </c>
      <c r="X29">
        <v>67492.412984282128</v>
      </c>
      <c r="Y29">
        <v>142.33512786672193</v>
      </c>
      <c r="Z29">
        <v>7.4728000000000065</v>
      </c>
      <c r="AA29">
        <v>41.093756424930362</v>
      </c>
      <c r="AB29">
        <v>10</v>
      </c>
      <c r="AC29">
        <v>71010.011102279648</v>
      </c>
      <c r="AD29">
        <v>426060066.61367786</v>
      </c>
    </row>
    <row r="30" spans="1:30">
      <c r="A30">
        <v>15</v>
      </c>
      <c r="B30" t="s">
        <v>52</v>
      </c>
      <c r="C30">
        <v>250</v>
      </c>
      <c r="D30">
        <v>175</v>
      </c>
      <c r="E30">
        <v>67492.412984282128</v>
      </c>
      <c r="F30">
        <v>175</v>
      </c>
      <c r="G30">
        <v>50</v>
      </c>
      <c r="I30">
        <v>40</v>
      </c>
      <c r="K30">
        <v>375</v>
      </c>
      <c r="L30">
        <v>135</v>
      </c>
      <c r="M30">
        <v>67492.412984282128</v>
      </c>
      <c r="N30">
        <v>14</v>
      </c>
      <c r="O30">
        <v>41159573134.33461</v>
      </c>
      <c r="P30">
        <v>425</v>
      </c>
      <c r="Q30">
        <v>0</v>
      </c>
      <c r="R30">
        <v>50</v>
      </c>
      <c r="S30">
        <v>224.48190475221193</v>
      </c>
      <c r="U30">
        <v>1186684662.9335611</v>
      </c>
      <c r="V30">
        <v>42346257797.268173</v>
      </c>
      <c r="W30">
        <v>14</v>
      </c>
      <c r="X30">
        <v>69438.308076328511</v>
      </c>
    </row>
    <row r="31" spans="1:30">
      <c r="A31">
        <v>15</v>
      </c>
      <c r="B31" t="s">
        <v>53</v>
      </c>
      <c r="C31">
        <v>100</v>
      </c>
      <c r="D31">
        <v>90</v>
      </c>
      <c r="E31">
        <v>69438.308076328511</v>
      </c>
      <c r="F31">
        <v>90</v>
      </c>
      <c r="G31">
        <v>100</v>
      </c>
      <c r="H31">
        <v>40.84322704211823</v>
      </c>
      <c r="I31">
        <v>70</v>
      </c>
      <c r="J31">
        <v>10</v>
      </c>
      <c r="K31">
        <v>49.15677295788177</v>
      </c>
      <c r="L31">
        <v>10</v>
      </c>
      <c r="M31">
        <v>69438.308076328511</v>
      </c>
      <c r="N31">
        <v>14</v>
      </c>
      <c r="O31">
        <v>42346257797.268181</v>
      </c>
      <c r="P31">
        <v>190</v>
      </c>
      <c r="Q31">
        <v>40.84322704211823</v>
      </c>
      <c r="R31">
        <v>100</v>
      </c>
      <c r="S31">
        <v>230.95401350334339</v>
      </c>
      <c r="U31">
        <v>-1433289444.4604194</v>
      </c>
      <c r="V31">
        <v>40912968352.807762</v>
      </c>
      <c r="W31">
        <v>14</v>
      </c>
      <c r="X31">
        <v>67088.036784743148</v>
      </c>
      <c r="Y31">
        <v>141.24851178523855</v>
      </c>
      <c r="Z31">
        <v>7.4728000000000065</v>
      </c>
      <c r="AA31">
        <v>40.84322704211823</v>
      </c>
      <c r="AB31">
        <v>10</v>
      </c>
      <c r="AC31">
        <v>70577.096328780302</v>
      </c>
      <c r="AD31">
        <v>423462577.97268182</v>
      </c>
    </row>
    <row r="32" spans="1:30">
      <c r="A32">
        <v>16</v>
      </c>
      <c r="B32" t="s">
        <v>52</v>
      </c>
      <c r="C32">
        <v>250</v>
      </c>
      <c r="D32">
        <v>175</v>
      </c>
      <c r="E32">
        <v>67088.036784743148</v>
      </c>
      <c r="F32">
        <v>175</v>
      </c>
      <c r="G32">
        <v>50</v>
      </c>
      <c r="I32">
        <v>40</v>
      </c>
      <c r="K32">
        <v>375</v>
      </c>
      <c r="L32">
        <v>135</v>
      </c>
      <c r="M32">
        <v>67088.036784743148</v>
      </c>
      <c r="N32">
        <v>14</v>
      </c>
      <c r="O32">
        <v>40912968352.807762</v>
      </c>
      <c r="P32">
        <v>425</v>
      </c>
      <c r="Q32">
        <v>0</v>
      </c>
      <c r="R32">
        <v>50</v>
      </c>
      <c r="S32">
        <v>223.13693669587479</v>
      </c>
      <c r="U32">
        <v>1197288391.0897231</v>
      </c>
      <c r="V32">
        <v>42110256743.897484</v>
      </c>
      <c r="W32">
        <v>14</v>
      </c>
      <c r="X32">
        <v>69051.319598415124</v>
      </c>
    </row>
    <row r="33" spans="1:30">
      <c r="A33">
        <v>16</v>
      </c>
      <c r="B33" t="s">
        <v>53</v>
      </c>
      <c r="C33">
        <v>100</v>
      </c>
      <c r="D33">
        <v>90</v>
      </c>
      <c r="E33">
        <v>69051.319598415124</v>
      </c>
      <c r="F33">
        <v>90</v>
      </c>
      <c r="G33">
        <v>100</v>
      </c>
      <c r="H33">
        <v>40.615602569345562</v>
      </c>
      <c r="I33">
        <v>70</v>
      </c>
      <c r="J33">
        <v>10</v>
      </c>
      <c r="K33">
        <v>49.384397430654438</v>
      </c>
      <c r="L33">
        <v>10</v>
      </c>
      <c r="M33">
        <v>69051.319598415124</v>
      </c>
      <c r="N33">
        <v>14</v>
      </c>
      <c r="O33">
        <v>42110256743.897476</v>
      </c>
      <c r="P33">
        <v>190</v>
      </c>
      <c r="Q33">
        <v>40.615602569345562</v>
      </c>
      <c r="R33">
        <v>100</v>
      </c>
      <c r="S33">
        <v>229.66687756023543</v>
      </c>
      <c r="U33">
        <v>-1421347073.3416166</v>
      </c>
      <c r="V33">
        <v>40688909670.555862</v>
      </c>
      <c r="W33">
        <v>14</v>
      </c>
      <c r="X33">
        <v>66720.631100872139</v>
      </c>
      <c r="Y33">
        <v>140.26124071197114</v>
      </c>
      <c r="Z33">
        <v>7.4728000000000065</v>
      </c>
      <c r="AA33">
        <v>40.615602569345562</v>
      </c>
      <c r="AB33">
        <v>10</v>
      </c>
      <c r="AC33">
        <v>70183.761239829139</v>
      </c>
      <c r="AD33">
        <v>421102567.43897486</v>
      </c>
    </row>
    <row r="34" spans="1:30">
      <c r="A34">
        <v>17</v>
      </c>
      <c r="B34" t="s">
        <v>52</v>
      </c>
      <c r="C34">
        <v>250</v>
      </c>
      <c r="D34">
        <v>175</v>
      </c>
      <c r="E34">
        <v>66720.631100872139</v>
      </c>
      <c r="F34">
        <v>175</v>
      </c>
      <c r="G34">
        <v>50</v>
      </c>
      <c r="I34">
        <v>40</v>
      </c>
      <c r="K34">
        <v>375</v>
      </c>
      <c r="L34">
        <v>135</v>
      </c>
      <c r="M34">
        <v>66720.631100872139</v>
      </c>
      <c r="N34">
        <v>14</v>
      </c>
      <c r="O34">
        <v>40688909670.555862</v>
      </c>
      <c r="P34">
        <v>425</v>
      </c>
      <c r="Q34">
        <v>0</v>
      </c>
      <c r="R34">
        <v>50</v>
      </c>
      <c r="S34">
        <v>221.91493374642684</v>
      </c>
      <c r="U34">
        <v>1206922662.3431709</v>
      </c>
      <c r="V34">
        <v>41895832332.899033</v>
      </c>
      <c r="W34">
        <v>14</v>
      </c>
      <c r="X34">
        <v>68699.711945590694</v>
      </c>
    </row>
    <row r="35" spans="1:30">
      <c r="A35">
        <v>17</v>
      </c>
      <c r="B35" t="s">
        <v>53</v>
      </c>
      <c r="C35">
        <v>100</v>
      </c>
      <c r="D35">
        <v>90</v>
      </c>
      <c r="E35">
        <v>68699.711945590694</v>
      </c>
      <c r="F35">
        <v>90</v>
      </c>
      <c r="G35">
        <v>100</v>
      </c>
      <c r="H35">
        <v>40.408788901330084</v>
      </c>
      <c r="I35">
        <v>70</v>
      </c>
      <c r="J35">
        <v>10</v>
      </c>
      <c r="K35">
        <v>49.591211098669916</v>
      </c>
      <c r="L35">
        <v>10</v>
      </c>
      <c r="M35">
        <v>68699.711945590694</v>
      </c>
      <c r="N35">
        <v>14</v>
      </c>
      <c r="O35">
        <v>41895832332.899033</v>
      </c>
      <c r="P35">
        <v>190</v>
      </c>
      <c r="Q35">
        <v>40.408788901330084</v>
      </c>
      <c r="R35">
        <v>100</v>
      </c>
      <c r="S35">
        <v>228.49741936276564</v>
      </c>
      <c r="U35">
        <v>-1410496545.9541306</v>
      </c>
      <c r="V35">
        <v>40485335786.944901</v>
      </c>
      <c r="W35">
        <v>14</v>
      </c>
      <c r="X35">
        <v>66386.815864726654</v>
      </c>
      <c r="Y35">
        <v>139.36423192596092</v>
      </c>
      <c r="Z35">
        <v>7.4728000000000065</v>
      </c>
      <c r="AA35">
        <v>40.408788901330084</v>
      </c>
      <c r="AB35">
        <v>10</v>
      </c>
      <c r="AC35">
        <v>69826.387221498371</v>
      </c>
      <c r="AD35">
        <v>418958323.32899022</v>
      </c>
    </row>
    <row r="36" spans="1:30">
      <c r="A36">
        <v>18</v>
      </c>
      <c r="B36" t="s">
        <v>52</v>
      </c>
      <c r="C36">
        <v>250</v>
      </c>
      <c r="D36">
        <v>175</v>
      </c>
      <c r="E36">
        <v>66386.815864726654</v>
      </c>
      <c r="F36">
        <v>175</v>
      </c>
      <c r="G36">
        <v>50</v>
      </c>
      <c r="I36">
        <v>40</v>
      </c>
      <c r="K36">
        <v>375</v>
      </c>
      <c r="L36">
        <v>135</v>
      </c>
      <c r="M36">
        <v>66386.815864726654</v>
      </c>
      <c r="N36">
        <v>14</v>
      </c>
      <c r="O36">
        <v>40485335786.944901</v>
      </c>
      <c r="P36">
        <v>425</v>
      </c>
      <c r="Q36">
        <v>0</v>
      </c>
      <c r="R36">
        <v>50</v>
      </c>
      <c r="S36">
        <v>220.80465369076049</v>
      </c>
      <c r="U36">
        <v>1215676110.3020444</v>
      </c>
      <c r="V36">
        <v>41701011897.246948</v>
      </c>
      <c r="W36">
        <v>14</v>
      </c>
      <c r="X36">
        <v>68380.250389031455</v>
      </c>
    </row>
    <row r="37" spans="1:30">
      <c r="A37">
        <v>18</v>
      </c>
      <c r="B37" t="s">
        <v>53</v>
      </c>
      <c r="C37">
        <v>100</v>
      </c>
      <c r="D37">
        <v>90</v>
      </c>
      <c r="E37">
        <v>68380.250389031455</v>
      </c>
      <c r="F37">
        <v>90</v>
      </c>
      <c r="G37">
        <v>100</v>
      </c>
      <c r="H37">
        <v>40.220883388548359</v>
      </c>
      <c r="I37">
        <v>70</v>
      </c>
      <c r="J37">
        <v>10</v>
      </c>
      <c r="K37">
        <v>49.779116611451641</v>
      </c>
      <c r="L37">
        <v>10</v>
      </c>
      <c r="M37">
        <v>68380.250389031455</v>
      </c>
      <c r="N37">
        <v>14</v>
      </c>
      <c r="O37">
        <v>41701011897.246941</v>
      </c>
      <c r="P37">
        <v>190</v>
      </c>
      <c r="Q37">
        <v>40.220883388548359</v>
      </c>
      <c r="R37">
        <v>100</v>
      </c>
      <c r="S37">
        <v>227.43488010034179</v>
      </c>
      <c r="U37">
        <v>-1400638039.34641</v>
      </c>
      <c r="V37">
        <v>40300373857.900528</v>
      </c>
      <c r="W37">
        <v>14</v>
      </c>
      <c r="X37">
        <v>66083.520034600107</v>
      </c>
      <c r="Y37">
        <v>138.54923310348303</v>
      </c>
      <c r="Z37">
        <v>7.4728000000000065</v>
      </c>
      <c r="AA37">
        <v>40.220883388548359</v>
      </c>
      <c r="AB37">
        <v>10</v>
      </c>
      <c r="AC37">
        <v>69501.686495411574</v>
      </c>
      <c r="AD37">
        <v>417010118.97246945</v>
      </c>
    </row>
    <row r="38" spans="1:30">
      <c r="A38">
        <v>19</v>
      </c>
      <c r="B38" t="s">
        <v>52</v>
      </c>
      <c r="C38">
        <v>250</v>
      </c>
      <c r="D38">
        <v>175</v>
      </c>
      <c r="E38">
        <v>66083.520034600107</v>
      </c>
      <c r="F38">
        <v>175</v>
      </c>
      <c r="G38">
        <v>50</v>
      </c>
      <c r="I38">
        <v>40</v>
      </c>
      <c r="K38">
        <v>375</v>
      </c>
      <c r="L38">
        <v>135</v>
      </c>
      <c r="M38">
        <v>66083.520034600107</v>
      </c>
      <c r="N38">
        <v>14</v>
      </c>
      <c r="O38">
        <v>40300373857.900528</v>
      </c>
      <c r="P38">
        <v>425</v>
      </c>
      <c r="Q38">
        <v>0</v>
      </c>
      <c r="R38">
        <v>50</v>
      </c>
      <c r="S38">
        <v>219.79588214682309</v>
      </c>
      <c r="U38">
        <v>1223629265.1544468</v>
      </c>
      <c r="V38">
        <v>41524003123.054977</v>
      </c>
      <c r="W38">
        <v>14</v>
      </c>
      <c r="X38">
        <v>68089.995938369044</v>
      </c>
    </row>
    <row r="39" spans="1:30">
      <c r="A39">
        <v>19</v>
      </c>
      <c r="B39" t="s">
        <v>53</v>
      </c>
      <c r="C39">
        <v>100</v>
      </c>
      <c r="D39">
        <v>90</v>
      </c>
      <c r="E39">
        <v>68089.995938369044</v>
      </c>
      <c r="F39">
        <v>90</v>
      </c>
      <c r="G39">
        <v>100</v>
      </c>
      <c r="H39">
        <v>40.050157333193454</v>
      </c>
      <c r="I39">
        <v>70</v>
      </c>
      <c r="J39">
        <v>10</v>
      </c>
      <c r="K39">
        <v>49.949842666806546</v>
      </c>
      <c r="L39">
        <v>10</v>
      </c>
      <c r="M39">
        <v>68089.995938369044</v>
      </c>
      <c r="N39">
        <v>14</v>
      </c>
      <c r="O39">
        <v>41524003123.054977</v>
      </c>
      <c r="P39">
        <v>190</v>
      </c>
      <c r="Q39">
        <v>40.050157333193454</v>
      </c>
      <c r="R39">
        <v>100</v>
      </c>
      <c r="S39">
        <v>226.4694845978477</v>
      </c>
      <c r="U39">
        <v>-1391680856.9843285</v>
      </c>
      <c r="V39">
        <v>40132322266.070648</v>
      </c>
      <c r="W39">
        <v>14</v>
      </c>
      <c r="X39">
        <v>65807.953341975997</v>
      </c>
      <c r="Y39">
        <v>137.8087463981133</v>
      </c>
      <c r="Z39">
        <v>7.4728000000000065</v>
      </c>
      <c r="AA39">
        <v>40.050157333193454</v>
      </c>
      <c r="AB39">
        <v>10</v>
      </c>
      <c r="AC39">
        <v>69206.671871758284</v>
      </c>
      <c r="AD39">
        <v>415240031.23054969</v>
      </c>
    </row>
    <row r="40" spans="1:30">
      <c r="A40">
        <v>20</v>
      </c>
      <c r="B40" t="s">
        <v>52</v>
      </c>
      <c r="C40">
        <v>250</v>
      </c>
      <c r="D40">
        <v>175</v>
      </c>
      <c r="E40">
        <v>65807.953341975997</v>
      </c>
      <c r="F40">
        <v>175</v>
      </c>
      <c r="G40">
        <v>50</v>
      </c>
      <c r="I40">
        <v>40</v>
      </c>
      <c r="K40">
        <v>375</v>
      </c>
      <c r="L40">
        <v>135</v>
      </c>
      <c r="M40">
        <v>65807.953341975997</v>
      </c>
      <c r="N40">
        <v>14</v>
      </c>
      <c r="O40">
        <v>40132322266.070641</v>
      </c>
      <c r="P40">
        <v>425</v>
      </c>
      <c r="Q40">
        <v>0</v>
      </c>
      <c r="R40">
        <v>50</v>
      </c>
      <c r="S40">
        <v>218.87933859309163</v>
      </c>
      <c r="U40">
        <v>1230855294.5320656</v>
      </c>
      <c r="V40">
        <v>41363177560.602707</v>
      </c>
      <c r="W40">
        <v>14</v>
      </c>
      <c r="X40">
        <v>67826.278303493877</v>
      </c>
    </row>
    <row r="41" spans="1:30">
      <c r="A41">
        <v>20</v>
      </c>
      <c r="B41" t="s">
        <v>53</v>
      </c>
      <c r="C41">
        <v>100</v>
      </c>
      <c r="D41">
        <v>90</v>
      </c>
      <c r="E41">
        <v>67826.278303493877</v>
      </c>
      <c r="F41">
        <v>90</v>
      </c>
      <c r="G41">
        <v>100</v>
      </c>
      <c r="H41">
        <v>39.895040085457858</v>
      </c>
      <c r="I41">
        <v>70</v>
      </c>
      <c r="J41">
        <v>10</v>
      </c>
      <c r="K41">
        <v>50.104959914542142</v>
      </c>
      <c r="L41">
        <v>10</v>
      </c>
      <c r="M41">
        <v>67826.278303493877</v>
      </c>
      <c r="N41">
        <v>14</v>
      </c>
      <c r="O41">
        <v>41363177560.602707</v>
      </c>
      <c r="P41">
        <v>190</v>
      </c>
      <c r="Q41">
        <v>39.895040085457858</v>
      </c>
      <c r="R41">
        <v>100</v>
      </c>
      <c r="S41">
        <v>225.59235138574408</v>
      </c>
      <c r="U41">
        <v>-1383542594.3589561</v>
      </c>
      <c r="V41">
        <v>39979634966.243752</v>
      </c>
      <c r="W41">
        <v>14</v>
      </c>
      <c r="X41">
        <v>65557.580621546222</v>
      </c>
      <c r="Y41">
        <v>137.13595946185464</v>
      </c>
      <c r="Z41">
        <v>7.4728000000000065</v>
      </c>
      <c r="AA41">
        <v>39.895040085457858</v>
      </c>
      <c r="AB41">
        <v>10</v>
      </c>
      <c r="AC41">
        <v>68938.629267671175</v>
      </c>
      <c r="AD41">
        <v>413631775.60602707</v>
      </c>
    </row>
    <row r="42" spans="1:30">
      <c r="A42">
        <v>21</v>
      </c>
      <c r="B42" t="s">
        <v>52</v>
      </c>
      <c r="C42">
        <v>250</v>
      </c>
      <c r="D42">
        <v>175</v>
      </c>
      <c r="E42">
        <v>65557.580621546222</v>
      </c>
      <c r="F42">
        <v>175</v>
      </c>
      <c r="G42">
        <v>50</v>
      </c>
      <c r="I42">
        <v>40</v>
      </c>
      <c r="K42">
        <v>375</v>
      </c>
      <c r="L42">
        <v>135</v>
      </c>
      <c r="M42">
        <v>65557.580621546222</v>
      </c>
      <c r="N42">
        <v>14</v>
      </c>
      <c r="O42">
        <v>39979634966.243752</v>
      </c>
      <c r="P42">
        <v>425</v>
      </c>
      <c r="Q42">
        <v>0</v>
      </c>
      <c r="R42">
        <v>50</v>
      </c>
      <c r="S42">
        <v>218.04659098939939</v>
      </c>
      <c r="U42">
        <v>1237420676.6395752</v>
      </c>
      <c r="V42">
        <v>41217055642.883324</v>
      </c>
      <c r="W42">
        <v>14</v>
      </c>
      <c r="X42">
        <v>67586.67132835387</v>
      </c>
    </row>
    <row r="43" spans="1:30">
      <c r="A43">
        <v>21</v>
      </c>
      <c r="B43" t="s">
        <v>53</v>
      </c>
      <c r="C43">
        <v>100</v>
      </c>
      <c r="D43">
        <v>90</v>
      </c>
      <c r="E43">
        <v>67586.67132835387</v>
      </c>
      <c r="F43">
        <v>90</v>
      </c>
      <c r="G43">
        <v>100</v>
      </c>
      <c r="H43">
        <v>39.75410459383037</v>
      </c>
      <c r="I43">
        <v>70</v>
      </c>
      <c r="J43">
        <v>10</v>
      </c>
      <c r="K43">
        <v>50.24589540616963</v>
      </c>
      <c r="L43">
        <v>10</v>
      </c>
      <c r="M43">
        <v>67586.67132835387</v>
      </c>
      <c r="N43">
        <v>14</v>
      </c>
      <c r="O43">
        <v>41217055642.883324</v>
      </c>
      <c r="P43">
        <v>190</v>
      </c>
      <c r="Q43">
        <v>39.75410459383037</v>
      </c>
      <c r="R43">
        <v>100</v>
      </c>
      <c r="S43">
        <v>224.79541099210496</v>
      </c>
      <c r="U43">
        <v>-1376148380.8795142</v>
      </c>
      <c r="V43">
        <v>39840907262.003807</v>
      </c>
      <c r="W43">
        <v>14</v>
      </c>
      <c r="X43">
        <v>65330.098488134274</v>
      </c>
      <c r="Y43">
        <v>136.52468277272857</v>
      </c>
      <c r="Z43">
        <v>7.4728000000000065</v>
      </c>
      <c r="AA43">
        <v>39.75410459383037</v>
      </c>
      <c r="AB43">
        <v>10</v>
      </c>
      <c r="AC43">
        <v>68695.092738138876</v>
      </c>
      <c r="AD43">
        <v>412170556.42883325</v>
      </c>
    </row>
    <row r="44" spans="1:30">
      <c r="A44">
        <v>22</v>
      </c>
      <c r="B44" t="s">
        <v>52</v>
      </c>
      <c r="C44">
        <v>250</v>
      </c>
      <c r="D44">
        <v>175</v>
      </c>
      <c r="E44">
        <v>65330.098488134274</v>
      </c>
      <c r="F44">
        <v>175</v>
      </c>
      <c r="G44">
        <v>50</v>
      </c>
      <c r="I44">
        <v>40</v>
      </c>
      <c r="K44">
        <v>375</v>
      </c>
      <c r="L44">
        <v>135</v>
      </c>
      <c r="M44">
        <v>65330.098488134274</v>
      </c>
      <c r="N44">
        <v>14</v>
      </c>
      <c r="O44">
        <v>39840907262.003807</v>
      </c>
      <c r="P44">
        <v>425</v>
      </c>
      <c r="Q44">
        <v>0</v>
      </c>
      <c r="R44">
        <v>50</v>
      </c>
      <c r="S44">
        <v>217.2899782036437</v>
      </c>
      <c r="U44">
        <v>1243385811.842473</v>
      </c>
      <c r="V44">
        <v>41084293073.846283</v>
      </c>
      <c r="W44">
        <v>14</v>
      </c>
      <c r="X44">
        <v>67368.970670743613</v>
      </c>
    </row>
    <row r="45" spans="1:30">
      <c r="A45">
        <v>22</v>
      </c>
      <c r="B45" t="s">
        <v>53</v>
      </c>
      <c r="C45">
        <v>100</v>
      </c>
      <c r="D45">
        <v>90</v>
      </c>
      <c r="E45">
        <v>67368.970670743613</v>
      </c>
      <c r="F45">
        <v>90</v>
      </c>
      <c r="G45">
        <v>100</v>
      </c>
      <c r="H45">
        <v>39.626054276472111</v>
      </c>
      <c r="I45">
        <v>70</v>
      </c>
      <c r="J45">
        <v>10</v>
      </c>
      <c r="K45">
        <v>50.373945723527889</v>
      </c>
      <c r="L45">
        <v>10</v>
      </c>
      <c r="M45">
        <v>67368.970670743613</v>
      </c>
      <c r="N45">
        <v>14</v>
      </c>
      <c r="O45">
        <v>41084293073.846283</v>
      </c>
      <c r="P45">
        <v>190</v>
      </c>
      <c r="Q45">
        <v>39.626054276472111</v>
      </c>
      <c r="R45">
        <v>100</v>
      </c>
      <c r="S45">
        <v>224.07133170488882</v>
      </c>
      <c r="U45">
        <v>-1369430191.0770495</v>
      </c>
      <c r="V45">
        <v>39714862882.769234</v>
      </c>
      <c r="W45">
        <v>14</v>
      </c>
      <c r="X45">
        <v>65123.414145955066</v>
      </c>
      <c r="Y45">
        <v>135.96929269225697</v>
      </c>
      <c r="Z45">
        <v>7.4728000000000065</v>
      </c>
      <c r="AA45">
        <v>39.626054276472111</v>
      </c>
      <c r="AB45">
        <v>10</v>
      </c>
      <c r="AC45">
        <v>68473.821789743815</v>
      </c>
      <c r="AD45">
        <v>410842930.73846287</v>
      </c>
    </row>
    <row r="46" spans="1:30">
      <c r="A46">
        <v>23</v>
      </c>
      <c r="B46" t="s">
        <v>52</v>
      </c>
      <c r="C46">
        <v>250</v>
      </c>
      <c r="D46">
        <v>175</v>
      </c>
      <c r="E46">
        <v>65123.414145955066</v>
      </c>
      <c r="F46">
        <v>175</v>
      </c>
      <c r="G46">
        <v>50</v>
      </c>
      <c r="I46">
        <v>40</v>
      </c>
      <c r="K46">
        <v>375</v>
      </c>
      <c r="L46">
        <v>135</v>
      </c>
      <c r="M46">
        <v>65123.414145955066</v>
      </c>
      <c r="N46">
        <v>14</v>
      </c>
      <c r="O46">
        <v>39714862882.769241</v>
      </c>
      <c r="P46">
        <v>425</v>
      </c>
      <c r="Q46">
        <v>0</v>
      </c>
      <c r="R46">
        <v>50</v>
      </c>
      <c r="S46">
        <v>216.60253953071239</v>
      </c>
      <c r="U46">
        <v>1248805578.3398635</v>
      </c>
      <c r="V46">
        <v>40963668461.109108</v>
      </c>
      <c r="W46">
        <v>14</v>
      </c>
      <c r="X46">
        <v>67171.173522742203</v>
      </c>
    </row>
    <row r="47" spans="1:30">
      <c r="A47">
        <v>23</v>
      </c>
      <c r="B47" t="s">
        <v>53</v>
      </c>
      <c r="C47">
        <v>100</v>
      </c>
      <c r="D47">
        <v>90</v>
      </c>
      <c r="E47">
        <v>67171.173522742203</v>
      </c>
      <c r="F47">
        <v>90</v>
      </c>
      <c r="G47">
        <v>100</v>
      </c>
      <c r="H47">
        <v>39.509711092890733</v>
      </c>
      <c r="I47">
        <v>70</v>
      </c>
      <c r="J47">
        <v>10</v>
      </c>
      <c r="K47">
        <v>50.490288907109267</v>
      </c>
      <c r="L47">
        <v>10</v>
      </c>
      <c r="M47">
        <v>67171.173522742203</v>
      </c>
      <c r="N47">
        <v>14</v>
      </c>
      <c r="O47">
        <v>40963668461.109108</v>
      </c>
      <c r="P47">
        <v>190</v>
      </c>
      <c r="Q47">
        <v>39.509711092890733</v>
      </c>
      <c r="R47">
        <v>100</v>
      </c>
      <c r="S47">
        <v>223.41345212147175</v>
      </c>
      <c r="U47">
        <v>-1363326218.7820339</v>
      </c>
      <c r="V47">
        <v>39600342242.327072</v>
      </c>
      <c r="W47">
        <v>14</v>
      </c>
      <c r="X47">
        <v>64935.626135260187</v>
      </c>
      <c r="Y47">
        <v>135.46467972897312</v>
      </c>
      <c r="Z47">
        <v>7.4728000000000065</v>
      </c>
      <c r="AA47">
        <v>39.509711092890733</v>
      </c>
      <c r="AB47">
        <v>10</v>
      </c>
      <c r="AC47">
        <v>68272.780768515193</v>
      </c>
      <c r="AD47">
        <v>409636684.61109114</v>
      </c>
    </row>
    <row r="48" spans="1:30">
      <c r="A48">
        <v>24</v>
      </c>
      <c r="B48" t="s">
        <v>52</v>
      </c>
      <c r="C48">
        <v>250</v>
      </c>
      <c r="D48">
        <v>175</v>
      </c>
      <c r="E48">
        <v>64935.626135260187</v>
      </c>
      <c r="F48">
        <v>175</v>
      </c>
      <c r="G48">
        <v>50</v>
      </c>
      <c r="I48">
        <v>40</v>
      </c>
      <c r="K48">
        <v>375</v>
      </c>
      <c r="L48">
        <v>135</v>
      </c>
      <c r="M48">
        <v>64935.626135260187</v>
      </c>
      <c r="N48">
        <v>14</v>
      </c>
      <c r="O48">
        <v>39600342242.327072</v>
      </c>
      <c r="P48">
        <v>425</v>
      </c>
      <c r="Q48">
        <v>0</v>
      </c>
      <c r="R48">
        <v>50</v>
      </c>
      <c r="S48">
        <v>215.97795065521561</v>
      </c>
      <c r="U48">
        <v>1253729837.0342801</v>
      </c>
      <c r="V48">
        <v>40854072079.361351</v>
      </c>
      <c r="W48">
        <v>14</v>
      </c>
      <c r="X48">
        <v>66991.460185231132</v>
      </c>
    </row>
    <row r="49" spans="1:30">
      <c r="A49">
        <v>24</v>
      </c>
      <c r="B49" t="s">
        <v>53</v>
      </c>
      <c r="C49">
        <v>100</v>
      </c>
      <c r="D49">
        <v>90</v>
      </c>
      <c r="E49">
        <v>66991.460185231132</v>
      </c>
      <c r="F49">
        <v>90</v>
      </c>
      <c r="G49">
        <v>100</v>
      </c>
      <c r="H49">
        <v>39.404004706174142</v>
      </c>
      <c r="I49">
        <v>70</v>
      </c>
      <c r="J49">
        <v>10</v>
      </c>
      <c r="K49">
        <v>50.595995293825858</v>
      </c>
      <c r="L49">
        <v>10</v>
      </c>
      <c r="M49">
        <v>66991.460185231132</v>
      </c>
      <c r="N49">
        <v>14</v>
      </c>
      <c r="O49">
        <v>40854072079.361351</v>
      </c>
      <c r="P49">
        <v>190</v>
      </c>
      <c r="Q49">
        <v>39.404004706174142</v>
      </c>
      <c r="R49">
        <v>100</v>
      </c>
      <c r="S49">
        <v>222.81571986491045</v>
      </c>
      <c r="U49">
        <v>-1357780308.5184309</v>
      </c>
      <c r="V49">
        <v>39496291770.842918</v>
      </c>
      <c r="W49">
        <v>14</v>
      </c>
      <c r="X49">
        <v>64765.006839241309</v>
      </c>
      <c r="Y49">
        <v>135.00620153199498</v>
      </c>
      <c r="Z49">
        <v>7.4728000000000065</v>
      </c>
      <c r="AA49">
        <v>39.404004706174142</v>
      </c>
      <c r="AB49">
        <v>10</v>
      </c>
      <c r="AC49">
        <v>68090.120132268916</v>
      </c>
      <c r="AD49">
        <v>408540720.79361349</v>
      </c>
    </row>
    <row r="50" spans="1:30">
      <c r="A50">
        <v>25</v>
      </c>
      <c r="B50" t="s">
        <v>52</v>
      </c>
      <c r="C50">
        <v>250</v>
      </c>
      <c r="D50">
        <v>175</v>
      </c>
      <c r="E50">
        <v>64765.006839241309</v>
      </c>
      <c r="F50">
        <v>175</v>
      </c>
      <c r="G50">
        <v>50</v>
      </c>
      <c r="I50">
        <v>40</v>
      </c>
      <c r="K50">
        <v>375</v>
      </c>
      <c r="L50">
        <v>135</v>
      </c>
      <c r="M50">
        <v>64765.006839241309</v>
      </c>
      <c r="N50">
        <v>14</v>
      </c>
      <c r="O50">
        <v>39496291770.842918</v>
      </c>
      <c r="P50">
        <v>425</v>
      </c>
      <c r="Q50">
        <v>0</v>
      </c>
      <c r="R50">
        <v>50</v>
      </c>
      <c r="S50">
        <v>215.41046546889228</v>
      </c>
      <c r="U50">
        <v>1258203890.2432532</v>
      </c>
      <c r="V50">
        <v>40754495661.086174</v>
      </c>
      <c r="W50">
        <v>14</v>
      </c>
      <c r="X50">
        <v>66828.177326981124</v>
      </c>
    </row>
    <row r="51" spans="1:30">
      <c r="A51">
        <v>25</v>
      </c>
      <c r="B51" t="s">
        <v>53</v>
      </c>
      <c r="C51">
        <v>100</v>
      </c>
      <c r="D51">
        <v>90</v>
      </c>
      <c r="E51">
        <v>66828.177326981124</v>
      </c>
      <c r="F51">
        <v>90</v>
      </c>
      <c r="G51">
        <v>100</v>
      </c>
      <c r="H51">
        <v>39.307962636078479</v>
      </c>
      <c r="I51">
        <v>70</v>
      </c>
      <c r="J51">
        <v>10</v>
      </c>
      <c r="K51">
        <v>50.692037363921521</v>
      </c>
      <c r="L51">
        <v>10</v>
      </c>
      <c r="M51">
        <v>66828.177326981124</v>
      </c>
      <c r="N51">
        <v>14</v>
      </c>
      <c r="O51">
        <v>40754495661.086166</v>
      </c>
      <c r="P51">
        <v>190</v>
      </c>
      <c r="Q51">
        <v>39.307962636078479</v>
      </c>
      <c r="R51">
        <v>100</v>
      </c>
      <c r="S51">
        <v>222.27263590313413</v>
      </c>
      <c r="U51">
        <v>-1352741438.8831522</v>
      </c>
      <c r="V51">
        <v>39401754222.203011</v>
      </c>
      <c r="W51">
        <v>14</v>
      </c>
      <c r="X51">
        <v>64609.986590258115</v>
      </c>
      <c r="Y51">
        <v>134.58964018221045</v>
      </c>
      <c r="Z51">
        <v>7.4728000000000065</v>
      </c>
      <c r="AA51">
        <v>39.307962636078479</v>
      </c>
      <c r="AB51">
        <v>10</v>
      </c>
      <c r="AC51">
        <v>67924.159435143607</v>
      </c>
      <c r="AD51">
        <v>407544956.61086166</v>
      </c>
    </row>
    <row r="52" spans="1:30">
      <c r="A52">
        <v>26</v>
      </c>
      <c r="B52" t="s">
        <v>52</v>
      </c>
      <c r="C52">
        <v>250</v>
      </c>
      <c r="D52">
        <v>175</v>
      </c>
      <c r="E52">
        <v>64609.986590258115</v>
      </c>
      <c r="F52">
        <v>175</v>
      </c>
      <c r="G52">
        <v>50</v>
      </c>
      <c r="I52">
        <v>40</v>
      </c>
      <c r="K52">
        <v>375</v>
      </c>
      <c r="L52">
        <v>135</v>
      </c>
      <c r="M52">
        <v>64609.986590258115</v>
      </c>
      <c r="N52">
        <v>14</v>
      </c>
      <c r="O52">
        <v>39401754222.203011</v>
      </c>
      <c r="P52">
        <v>425</v>
      </c>
      <c r="Q52">
        <v>0</v>
      </c>
      <c r="R52">
        <v>50</v>
      </c>
      <c r="S52">
        <v>214.89486320742012</v>
      </c>
      <c r="U52">
        <v>1262268898.4726999</v>
      </c>
      <c r="V52">
        <v>40664023120.675713</v>
      </c>
      <c r="W52">
        <v>14</v>
      </c>
      <c r="X52">
        <v>66679.822774294415</v>
      </c>
    </row>
    <row r="53" spans="1:30">
      <c r="A53">
        <v>26</v>
      </c>
      <c r="B53" t="s">
        <v>53</v>
      </c>
      <c r="C53">
        <v>100</v>
      </c>
      <c r="D53">
        <v>90</v>
      </c>
      <c r="E53">
        <v>66679.822774294415</v>
      </c>
      <c r="F53">
        <v>90</v>
      </c>
      <c r="G53">
        <v>100</v>
      </c>
      <c r="H53">
        <v>39.220701312380115</v>
      </c>
      <c r="I53">
        <v>70</v>
      </c>
      <c r="J53">
        <v>10</v>
      </c>
      <c r="K53">
        <v>50.779298687619885</v>
      </c>
      <c r="L53">
        <v>10</v>
      </c>
      <c r="M53">
        <v>66679.822774294415</v>
      </c>
      <c r="N53">
        <v>14</v>
      </c>
      <c r="O53">
        <v>40664023120.675705</v>
      </c>
      <c r="P53">
        <v>190</v>
      </c>
      <c r="Q53">
        <v>39.220701312380115</v>
      </c>
      <c r="R53">
        <v>100</v>
      </c>
      <c r="S53">
        <v>221.77920395881279</v>
      </c>
      <c r="U53">
        <v>-1348163253.1580849</v>
      </c>
      <c r="V53">
        <v>39315859867.517624</v>
      </c>
      <c r="W53">
        <v>14</v>
      </c>
      <c r="X53">
        <v>64469.139229170971</v>
      </c>
      <c r="Y53">
        <v>134.21116338816</v>
      </c>
      <c r="Z53">
        <v>7.4728000000000065</v>
      </c>
      <c r="AA53">
        <v>39.220701312380115</v>
      </c>
      <c r="AB53">
        <v>10</v>
      </c>
      <c r="AC53">
        <v>67773.371867792826</v>
      </c>
      <c r="AD53">
        <v>406640231.20675695</v>
      </c>
    </row>
    <row r="54" spans="1:30">
      <c r="A54">
        <v>27</v>
      </c>
      <c r="B54" t="s">
        <v>52</v>
      </c>
      <c r="C54">
        <v>250</v>
      </c>
      <c r="D54">
        <v>175</v>
      </c>
      <c r="E54">
        <v>64469.139229170971</v>
      </c>
      <c r="F54">
        <v>175</v>
      </c>
      <c r="G54">
        <v>50</v>
      </c>
      <c r="I54">
        <v>40</v>
      </c>
      <c r="K54">
        <v>375</v>
      </c>
      <c r="L54">
        <v>135</v>
      </c>
      <c r="M54">
        <v>64469.139229170971</v>
      </c>
      <c r="N54">
        <v>14</v>
      </c>
      <c r="O54">
        <v>39315859867.517624</v>
      </c>
      <c r="P54">
        <v>425</v>
      </c>
      <c r="Q54">
        <v>0</v>
      </c>
      <c r="R54">
        <v>50</v>
      </c>
      <c r="S54">
        <v>214.42640042029871</v>
      </c>
      <c r="U54">
        <v>1265962259.086365</v>
      </c>
      <c r="V54">
        <v>40581822126.603989</v>
      </c>
      <c r="W54">
        <v>14</v>
      </c>
      <c r="X54">
        <v>66545.031691269818</v>
      </c>
    </row>
    <row r="55" spans="1:30">
      <c r="A55">
        <v>27</v>
      </c>
      <c r="B55" t="s">
        <v>53</v>
      </c>
      <c r="C55">
        <v>100</v>
      </c>
      <c r="D55">
        <v>90</v>
      </c>
      <c r="E55">
        <v>66545.031691269818</v>
      </c>
      <c r="F55">
        <v>90</v>
      </c>
      <c r="G55">
        <v>100</v>
      </c>
      <c r="H55">
        <v>39.141417946184404</v>
      </c>
      <c r="I55">
        <v>70</v>
      </c>
      <c r="J55">
        <v>10</v>
      </c>
      <c r="K55">
        <v>50.858582053815596</v>
      </c>
      <c r="L55">
        <v>10</v>
      </c>
      <c r="M55">
        <v>66545.031691269818</v>
      </c>
      <c r="N55">
        <v>14</v>
      </c>
      <c r="O55">
        <v>40581822126.603989</v>
      </c>
      <c r="P55">
        <v>190</v>
      </c>
      <c r="Q55">
        <v>39.141417946184404</v>
      </c>
      <c r="R55">
        <v>100</v>
      </c>
      <c r="S55">
        <v>221.33088454448065</v>
      </c>
      <c r="U55">
        <v>-1344003632.8364031</v>
      </c>
      <c r="V55">
        <v>39237818493.767586</v>
      </c>
      <c r="W55">
        <v>14</v>
      </c>
      <c r="X55">
        <v>64341.168984926517</v>
      </c>
      <c r="Y55">
        <v>133.86728922962669</v>
      </c>
      <c r="Z55">
        <v>7.4728000000000065</v>
      </c>
      <c r="AA55">
        <v>39.141417946184404</v>
      </c>
      <c r="AB55">
        <v>10</v>
      </c>
      <c r="AC55">
        <v>67636.370211006652</v>
      </c>
      <c r="AD55">
        <v>405818221.26603991</v>
      </c>
    </row>
    <row r="56" spans="1:30">
      <c r="A56">
        <v>28</v>
      </c>
      <c r="B56" t="s">
        <v>52</v>
      </c>
      <c r="C56">
        <v>250</v>
      </c>
      <c r="D56">
        <v>175</v>
      </c>
      <c r="E56">
        <v>64341.168984926517</v>
      </c>
      <c r="F56">
        <v>175</v>
      </c>
      <c r="G56">
        <v>50</v>
      </c>
      <c r="I56">
        <v>40</v>
      </c>
      <c r="K56">
        <v>375</v>
      </c>
      <c r="L56">
        <v>135</v>
      </c>
      <c r="M56">
        <v>64341.168984926517</v>
      </c>
      <c r="N56">
        <v>14</v>
      </c>
      <c r="O56">
        <v>39237818493.767586</v>
      </c>
      <c r="P56">
        <v>425</v>
      </c>
      <c r="Q56">
        <v>0</v>
      </c>
      <c r="R56">
        <v>50</v>
      </c>
      <c r="S56">
        <v>214.00076733193521</v>
      </c>
      <c r="U56">
        <v>1269317950.3550229</v>
      </c>
      <c r="V56">
        <v>40507136444.122612</v>
      </c>
      <c r="W56">
        <v>14</v>
      </c>
      <c r="X56">
        <v>66422.564023551444</v>
      </c>
    </row>
    <row r="57" spans="1:30">
      <c r="A57">
        <v>28</v>
      </c>
      <c r="B57" t="s">
        <v>53</v>
      </c>
      <c r="C57">
        <v>100</v>
      </c>
      <c r="D57">
        <v>90</v>
      </c>
      <c r="E57">
        <v>66422.564023551444</v>
      </c>
      <c r="F57">
        <v>90</v>
      </c>
      <c r="G57">
        <v>100</v>
      </c>
      <c r="H57">
        <v>39.069383144408384</v>
      </c>
      <c r="I57">
        <v>70</v>
      </c>
      <c r="J57">
        <v>10</v>
      </c>
      <c r="K57">
        <v>50.930616855591616</v>
      </c>
      <c r="L57">
        <v>10</v>
      </c>
      <c r="M57">
        <v>66422.564023551444</v>
      </c>
      <c r="N57">
        <v>14</v>
      </c>
      <c r="O57">
        <v>40507136444.122612</v>
      </c>
      <c r="P57">
        <v>190</v>
      </c>
      <c r="Q57">
        <v>39.069383144408384</v>
      </c>
      <c r="R57">
        <v>100</v>
      </c>
      <c r="S57">
        <v>220.92355320004665</v>
      </c>
      <c r="U57">
        <v>-1340224310.1396835</v>
      </c>
      <c r="V57">
        <v>39166912133.982925</v>
      </c>
      <c r="W57">
        <v>14</v>
      </c>
      <c r="X57">
        <v>64224.898553691004</v>
      </c>
      <c r="Y57">
        <v>133.55485412457961</v>
      </c>
      <c r="Z57">
        <v>7.4728000000000065</v>
      </c>
      <c r="AA57">
        <v>39.069383144408384</v>
      </c>
      <c r="AB57">
        <v>10</v>
      </c>
      <c r="AC57">
        <v>67511.894073537696</v>
      </c>
      <c r="AD57">
        <v>405071364.44122618</v>
      </c>
    </row>
    <row r="58" spans="1:30">
      <c r="A58">
        <v>29</v>
      </c>
      <c r="B58" t="s">
        <v>52</v>
      </c>
      <c r="C58">
        <v>250</v>
      </c>
      <c r="D58">
        <v>175</v>
      </c>
      <c r="E58">
        <v>64224.898553691004</v>
      </c>
      <c r="F58">
        <v>175</v>
      </c>
      <c r="G58">
        <v>50</v>
      </c>
      <c r="I58">
        <v>40</v>
      </c>
      <c r="K58">
        <v>375</v>
      </c>
      <c r="L58">
        <v>135</v>
      </c>
      <c r="M58">
        <v>64224.898553691004</v>
      </c>
      <c r="N58">
        <v>14</v>
      </c>
      <c r="O58">
        <v>39166912133.982925</v>
      </c>
      <c r="P58">
        <v>425</v>
      </c>
      <c r="Q58">
        <v>0</v>
      </c>
      <c r="R58">
        <v>50</v>
      </c>
      <c r="S58">
        <v>213.61404819246414</v>
      </c>
      <c r="U58">
        <v>1272366844.0506127</v>
      </c>
      <c r="V58">
        <v>40439278978.033539</v>
      </c>
      <c r="W58">
        <v>14</v>
      </c>
      <c r="X58">
        <v>66311.293090045816</v>
      </c>
    </row>
    <row r="59" spans="1:30">
      <c r="A59">
        <v>29</v>
      </c>
      <c r="B59" t="s">
        <v>53</v>
      </c>
      <c r="C59">
        <v>100</v>
      </c>
      <c r="D59">
        <v>90</v>
      </c>
      <c r="E59">
        <v>66311.293090045816</v>
      </c>
      <c r="F59">
        <v>90</v>
      </c>
      <c r="G59">
        <v>100</v>
      </c>
      <c r="H59">
        <v>39.003934199492221</v>
      </c>
      <c r="I59">
        <v>70</v>
      </c>
      <c r="J59">
        <v>10</v>
      </c>
      <c r="K59">
        <v>50.996065800507779</v>
      </c>
      <c r="L59">
        <v>10</v>
      </c>
      <c r="M59">
        <v>66311.293090045816</v>
      </c>
      <c r="N59">
        <v>14</v>
      </c>
      <c r="O59">
        <v>40439278978.033539</v>
      </c>
      <c r="P59">
        <v>190</v>
      </c>
      <c r="Q59">
        <v>39.003934199492221</v>
      </c>
      <c r="R59">
        <v>100</v>
      </c>
      <c r="S59">
        <v>220.55346254848382</v>
      </c>
      <c r="U59">
        <v>-1336790515.9610431</v>
      </c>
      <c r="V59">
        <v>39102488462.072495</v>
      </c>
      <c r="W59">
        <v>14</v>
      </c>
      <c r="X59">
        <v>64119.258267861238</v>
      </c>
      <c r="Y59">
        <v>133.27098372477363</v>
      </c>
      <c r="Z59">
        <v>7.4728000000000065</v>
      </c>
      <c r="AA59">
        <v>39.003934199492221</v>
      </c>
      <c r="AB59">
        <v>10</v>
      </c>
      <c r="AC59">
        <v>67398.798296722554</v>
      </c>
      <c r="AD59">
        <v>404392789.78033531</v>
      </c>
    </row>
    <row r="60" spans="1:30">
      <c r="A60">
        <v>30</v>
      </c>
      <c r="B60" t="s">
        <v>52</v>
      </c>
      <c r="C60">
        <v>250</v>
      </c>
      <c r="D60">
        <v>175</v>
      </c>
      <c r="E60">
        <v>64119.258267861238</v>
      </c>
      <c r="F60">
        <v>175</v>
      </c>
      <c r="G60">
        <v>50</v>
      </c>
      <c r="I60">
        <v>40</v>
      </c>
      <c r="K60">
        <v>375</v>
      </c>
      <c r="L60">
        <v>135</v>
      </c>
      <c r="M60">
        <v>64119.258267861238</v>
      </c>
      <c r="N60">
        <v>14</v>
      </c>
      <c r="O60">
        <v>39102488462.072495</v>
      </c>
      <c r="P60">
        <v>425</v>
      </c>
      <c r="Q60">
        <v>0</v>
      </c>
      <c r="R60">
        <v>50</v>
      </c>
      <c r="S60">
        <v>213.26268525353419</v>
      </c>
      <c r="U60">
        <v>1275136989.4611366</v>
      </c>
      <c r="V60">
        <v>40377625451.53363</v>
      </c>
      <c r="W60">
        <v>14</v>
      </c>
      <c r="X60">
        <v>66210.195217653207</v>
      </c>
    </row>
    <row r="61" spans="1:30">
      <c r="A61">
        <v>30</v>
      </c>
      <c r="B61" t="s">
        <v>53</v>
      </c>
      <c r="C61">
        <v>100</v>
      </c>
      <c r="D61">
        <v>90</v>
      </c>
      <c r="E61">
        <v>66210.195217653207</v>
      </c>
      <c r="F61">
        <v>90</v>
      </c>
      <c r="G61">
        <v>100</v>
      </c>
      <c r="H61">
        <v>38.944468992605742</v>
      </c>
      <c r="I61">
        <v>70</v>
      </c>
      <c r="J61">
        <v>10</v>
      </c>
      <c r="K61">
        <v>51.055531007394258</v>
      </c>
      <c r="L61">
        <v>10</v>
      </c>
      <c r="M61">
        <v>66210.195217653207</v>
      </c>
      <c r="N61">
        <v>14</v>
      </c>
      <c r="O61">
        <v>40377625451.53363</v>
      </c>
      <c r="P61">
        <v>190</v>
      </c>
      <c r="Q61">
        <v>38.944468992605742</v>
      </c>
      <c r="R61">
        <v>100</v>
      </c>
      <c r="S61">
        <v>220.21720782061726</v>
      </c>
      <c r="U61">
        <v>-1333670659.9954503</v>
      </c>
      <c r="V61">
        <v>39043954791.538177</v>
      </c>
      <c r="W61">
        <v>14</v>
      </c>
      <c r="X61">
        <v>64023.27625530988</v>
      </c>
      <c r="Y61">
        <v>133.01306647224905</v>
      </c>
      <c r="Z61">
        <v>7.4728000000000065</v>
      </c>
      <c r="AA61">
        <v>38.944468992605742</v>
      </c>
      <c r="AB61">
        <v>10</v>
      </c>
      <c r="AC61">
        <v>67296.042419222736</v>
      </c>
      <c r="AD61">
        <v>403776254.51533639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0"/>
  <sheetViews>
    <sheetView zoomScaleNormal="100" workbookViewId="0">
      <selection activeCell="D21" sqref="D21:AF80"/>
    </sheetView>
  </sheetViews>
  <sheetFormatPr baseColWidth="10" defaultColWidth="8.83203125" defaultRowHeight="15"/>
  <cols>
    <col min="3" max="3" width="13.5" customWidth="1"/>
    <col min="4" max="4" width="15.33203125" customWidth="1"/>
    <col min="5" max="5" width="15.6640625" customWidth="1"/>
    <col min="6" max="6" width="13.5" customWidth="1"/>
    <col min="7" max="9" width="11.5" customWidth="1"/>
    <col min="10" max="10" width="13.83203125" customWidth="1"/>
    <col min="11" max="11" width="15.5" customWidth="1"/>
    <col min="12" max="12" width="11.5" customWidth="1"/>
    <col min="14" max="14" width="18.1640625" customWidth="1"/>
    <col min="15" max="15" width="16" customWidth="1"/>
    <col min="16" max="17" width="17.33203125" customWidth="1"/>
    <col min="18" max="18" width="10.83203125" bestFit="1" customWidth="1"/>
    <col min="19" max="19" width="10.83203125" customWidth="1"/>
    <col min="20" max="20" width="13.5" customWidth="1"/>
    <col min="22" max="22" width="15.5" customWidth="1"/>
    <col min="23" max="23" width="13.5" customWidth="1"/>
    <col min="24" max="24" width="16" customWidth="1"/>
    <col min="25" max="25" width="10.83203125" bestFit="1" customWidth="1"/>
    <col min="26" max="26" width="10.83203125" customWidth="1"/>
    <col min="27" max="27" width="19.1640625" customWidth="1"/>
    <col min="28" max="28" width="15.83203125" customWidth="1"/>
    <col min="29" max="29" width="13.1640625" customWidth="1"/>
    <col min="30" max="30" width="12" customWidth="1"/>
    <col min="32" max="32" width="16.33203125" customWidth="1"/>
    <col min="33" max="33" width="22" customWidth="1"/>
    <col min="35" max="37" width="8.5" customWidth="1"/>
    <col min="38" max="38" width="12.5" customWidth="1"/>
    <col min="39" max="39" width="13.33203125" customWidth="1"/>
    <col min="40" max="40" width="21.1640625" customWidth="1"/>
    <col min="41" max="41" width="15.6640625" customWidth="1"/>
    <col min="42" max="42" width="14.33203125" customWidth="1"/>
    <col min="43" max="43" width="20.5" customWidth="1"/>
    <col min="44" max="44" width="16.83203125" customWidth="1"/>
  </cols>
  <sheetData>
    <row r="1" spans="1:45">
      <c r="A1" s="9" t="s">
        <v>85</v>
      </c>
    </row>
    <row r="2" spans="1:45">
      <c r="B2" t="s">
        <v>1</v>
      </c>
    </row>
    <row r="3" spans="1:45">
      <c r="C3" s="6" t="s">
        <v>2</v>
      </c>
      <c r="D3" s="7"/>
      <c r="E3" s="8"/>
      <c r="F3" t="s">
        <v>3</v>
      </c>
      <c r="G3" s="6" t="s">
        <v>4</v>
      </c>
      <c r="H3" s="7"/>
      <c r="I3" s="7"/>
      <c r="J3" s="8"/>
      <c r="K3" s="1" t="s">
        <v>5</v>
      </c>
      <c r="L3" s="1" t="s">
        <v>5</v>
      </c>
      <c r="N3" t="s">
        <v>7</v>
      </c>
      <c r="AI3" s="6" t="s">
        <v>6</v>
      </c>
      <c r="AJ3" s="8"/>
      <c r="AK3" s="5"/>
      <c r="AL3" t="s">
        <v>74</v>
      </c>
    </row>
    <row r="4" spans="1:45">
      <c r="C4" s="2" t="s">
        <v>8</v>
      </c>
      <c r="D4" s="2" t="s">
        <v>8</v>
      </c>
      <c r="E4" s="2" t="s">
        <v>9</v>
      </c>
      <c r="F4" s="12" t="s">
        <v>10</v>
      </c>
      <c r="G4" s="2" t="s">
        <v>11</v>
      </c>
      <c r="H4" s="2" t="s">
        <v>11</v>
      </c>
      <c r="I4" s="2" t="s">
        <v>12</v>
      </c>
      <c r="J4" s="2" t="s">
        <v>12</v>
      </c>
      <c r="K4" s="2" t="s">
        <v>11</v>
      </c>
      <c r="L4" s="2" t="s">
        <v>12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19</v>
      </c>
      <c r="T4" t="s">
        <v>19</v>
      </c>
      <c r="U4" t="s">
        <v>19</v>
      </c>
      <c r="V4" t="s">
        <v>20</v>
      </c>
      <c r="W4" t="s">
        <v>21</v>
      </c>
      <c r="X4" t="s">
        <v>21</v>
      </c>
      <c r="Y4" t="s">
        <v>21</v>
      </c>
      <c r="AA4" t="s">
        <v>22</v>
      </c>
      <c r="AB4" t="s">
        <v>23</v>
      </c>
      <c r="AC4" t="s">
        <v>24</v>
      </c>
      <c r="AD4" t="s">
        <v>25</v>
      </c>
      <c r="AF4" t="s">
        <v>80</v>
      </c>
      <c r="AG4" t="s">
        <v>79</v>
      </c>
      <c r="AI4" s="2" t="s">
        <v>6</v>
      </c>
      <c r="AJ4" s="2" t="s">
        <v>6</v>
      </c>
      <c r="AL4" s="3" t="s">
        <v>11</v>
      </c>
      <c r="AM4" s="3" t="s">
        <v>12</v>
      </c>
      <c r="AN4" s="2" t="s">
        <v>83</v>
      </c>
      <c r="AO4" s="2" t="s">
        <v>84</v>
      </c>
      <c r="AP4" s="2"/>
      <c r="AQ4" s="2"/>
    </row>
    <row r="5" spans="1:45">
      <c r="C5" s="3" t="s">
        <v>26</v>
      </c>
      <c r="D5" s="3" t="s">
        <v>69</v>
      </c>
      <c r="E5" s="3" t="s">
        <v>27</v>
      </c>
      <c r="F5" s="12" t="s">
        <v>28</v>
      </c>
      <c r="G5" s="3" t="s">
        <v>29</v>
      </c>
      <c r="H5" s="3" t="s">
        <v>30</v>
      </c>
      <c r="I5" s="3" t="s">
        <v>29</v>
      </c>
      <c r="J5" s="3" t="s">
        <v>30</v>
      </c>
      <c r="K5" s="3" t="s">
        <v>31</v>
      </c>
      <c r="L5" s="3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34</v>
      </c>
      <c r="X5" t="s">
        <v>41</v>
      </c>
      <c r="Y5" t="s">
        <v>32</v>
      </c>
      <c r="AA5" t="s">
        <v>42</v>
      </c>
      <c r="AB5" t="s">
        <v>43</v>
      </c>
      <c r="AC5" s="11" t="s">
        <v>44</v>
      </c>
      <c r="AD5" s="11" t="s">
        <v>44</v>
      </c>
      <c r="AF5">
        <f>60^2*24*(365/4)</f>
        <v>7884000</v>
      </c>
      <c r="AG5">
        <f>(60*60)*24*120</f>
        <v>10368000</v>
      </c>
      <c r="AI5" s="3" t="s">
        <v>11</v>
      </c>
      <c r="AJ5" s="3" t="s">
        <v>12</v>
      </c>
      <c r="AL5" t="s">
        <v>81</v>
      </c>
      <c r="AM5" t="s">
        <v>82</v>
      </c>
      <c r="AN5" t="s">
        <v>76</v>
      </c>
      <c r="AO5" t="s">
        <v>78</v>
      </c>
      <c r="AP5" s="3"/>
      <c r="AQ5" s="3"/>
    </row>
    <row r="6" spans="1:45">
      <c r="C6" s="4" t="s">
        <v>45</v>
      </c>
      <c r="D6" s="4" t="s">
        <v>45</v>
      </c>
      <c r="E6" s="4" t="s">
        <v>46</v>
      </c>
      <c r="F6" s="12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N6" t="s">
        <v>46</v>
      </c>
      <c r="O6" t="s">
        <v>50</v>
      </c>
      <c r="P6" t="s">
        <v>51</v>
      </c>
      <c r="Q6" t="s">
        <v>45</v>
      </c>
      <c r="R6" t="s">
        <v>45</v>
      </c>
      <c r="S6" t="s">
        <v>45</v>
      </c>
      <c r="T6" t="s">
        <v>45</v>
      </c>
      <c r="U6" t="s">
        <v>51</v>
      </c>
      <c r="V6" t="s">
        <v>51</v>
      </c>
      <c r="W6" t="s">
        <v>51</v>
      </c>
      <c r="X6" t="s">
        <v>50</v>
      </c>
      <c r="Y6" t="s">
        <v>46</v>
      </c>
      <c r="AA6">
        <f>25+19*AB6</f>
        <v>34.5</v>
      </c>
      <c r="AB6">
        <v>0.5</v>
      </c>
      <c r="AC6">
        <v>1.4659E-2</v>
      </c>
      <c r="AD6">
        <v>9.7999999999999997E-3</v>
      </c>
      <c r="AI6" s="4" t="s">
        <v>47</v>
      </c>
      <c r="AJ6" s="4" t="s">
        <v>47</v>
      </c>
      <c r="AL6" s="4" t="s">
        <v>48</v>
      </c>
      <c r="AM6" s="4" t="s">
        <v>49</v>
      </c>
      <c r="AN6" s="3" t="s">
        <v>77</v>
      </c>
      <c r="AO6" s="3" t="s">
        <v>75</v>
      </c>
      <c r="AP6" s="4"/>
      <c r="AQ6" s="4"/>
    </row>
    <row r="7" spans="1:45">
      <c r="B7" s="1" t="s">
        <v>52</v>
      </c>
      <c r="C7" s="1">
        <v>250</v>
      </c>
      <c r="D7" s="1">
        <f>Baseline!$D$7*0.25</f>
        <v>87.5</v>
      </c>
      <c r="E7" s="1">
        <v>80000</v>
      </c>
      <c r="F7" s="1">
        <f>(Baseline!$D$7*0.75)</f>
        <v>262.5</v>
      </c>
      <c r="G7" s="1">
        <v>50</v>
      </c>
      <c r="H7" s="1"/>
      <c r="I7" s="1">
        <v>40</v>
      </c>
      <c r="J7" s="1"/>
      <c r="K7" s="1">
        <f>(C7+F7-G7-H7)</f>
        <v>462.5</v>
      </c>
      <c r="L7" s="1">
        <f>(D7-I7-J7)</f>
        <v>47.5</v>
      </c>
      <c r="N7">
        <f>E7</f>
        <v>80000</v>
      </c>
      <c r="O7">
        <v>14</v>
      </c>
      <c r="P7">
        <f>O7*43560*N7</f>
        <v>48787200000</v>
      </c>
      <c r="Q7">
        <f>C7+F7</f>
        <v>512.5</v>
      </c>
      <c r="R7">
        <f>H7</f>
        <v>0</v>
      </c>
      <c r="S7">
        <f>G7</f>
        <v>50</v>
      </c>
      <c r="T7">
        <f>((N7*4046.86*$AA$6*($AC$6-$AD$6))/3600)*0.0353/2</f>
        <v>266.08253559343331</v>
      </c>
      <c r="V7">
        <f>(Q7-R7-S7-T7-U7)*$AF$5</f>
        <v>1548555289.3813717</v>
      </c>
      <c r="W7">
        <f>P7+V7</f>
        <v>50335755289.381371</v>
      </c>
      <c r="X7">
        <v>14</v>
      </c>
      <c r="Y7">
        <f>(W7/X7)/43560</f>
        <v>82539.281269482773</v>
      </c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>
      <c r="B8" s="1" t="s">
        <v>53</v>
      </c>
      <c r="C8" s="1">
        <v>100</v>
      </c>
      <c r="D8" s="1">
        <f>Baseline!$D$8*0.25</f>
        <v>45</v>
      </c>
      <c r="E8" s="1">
        <f>Y7</f>
        <v>82539.281269482773</v>
      </c>
      <c r="F8" s="1">
        <f>(Baseline!$D$8*0.75)</f>
        <v>135</v>
      </c>
      <c r="G8" s="1">
        <v>100</v>
      </c>
      <c r="H8" s="1">
        <f>(AL8)</f>
        <v>48.855503910284789</v>
      </c>
      <c r="I8" s="1">
        <v>70</v>
      </c>
      <c r="J8" s="1">
        <f>AM8</f>
        <v>-12.5</v>
      </c>
      <c r="K8" s="10">
        <f>(C8+F8-G8-H8)</f>
        <v>86.144496089715204</v>
      </c>
      <c r="L8" s="10">
        <f>(D8-I8-J8)</f>
        <v>-12.5</v>
      </c>
      <c r="N8">
        <f>E8</f>
        <v>82539.281269482773</v>
      </c>
      <c r="O8">
        <v>14</v>
      </c>
      <c r="P8">
        <f>O8*43560*N8</f>
        <v>50335755289.381378</v>
      </c>
      <c r="Q8">
        <f>C8+F8</f>
        <v>235</v>
      </c>
      <c r="R8">
        <f>H8</f>
        <v>48.855503910284789</v>
      </c>
      <c r="S8">
        <f>G8</f>
        <v>100</v>
      </c>
      <c r="T8">
        <f>((N8*4046.86*$AA$6*($AC$6-$AD$6))/3600)*0.0353/2</f>
        <v>274.52826557804445</v>
      </c>
      <c r="V8">
        <f>(Q8-R8-S8-T8-U8)*$AF$5</f>
        <v>-1485217638.6459877</v>
      </c>
      <c r="W8">
        <f>P8+V8</f>
        <v>48850537650.73539</v>
      </c>
      <c r="X8">
        <v>14</v>
      </c>
      <c r="Y8">
        <f>(W8/X8)/43560</f>
        <v>80103.85945614487</v>
      </c>
      <c r="AI8" s="1">
        <v>176</v>
      </c>
      <c r="AJ8" s="1">
        <f>(AM8*$AG$5*0.00251)/6000-35.9</f>
        <v>-90.116</v>
      </c>
      <c r="AK8" s="1"/>
      <c r="AL8" s="1">
        <f>AO8/$AG$5</f>
        <v>48.855503910284789</v>
      </c>
      <c r="AM8" s="1">
        <f>0.5*(D8-I8)</f>
        <v>-12.5</v>
      </c>
      <c r="AN8" s="1">
        <f>(AI8+35.9)/0.00251</f>
        <v>84422.310756972118</v>
      </c>
      <c r="AO8" s="1">
        <f>AN8*6000</f>
        <v>506533864.54183269</v>
      </c>
      <c r="AP8" s="1"/>
      <c r="AQ8" s="1"/>
      <c r="AS8" s="1"/>
    </row>
    <row r="9" spans="1:45">
      <c r="AL9" t="s">
        <v>54</v>
      </c>
      <c r="AM9">
        <v>80</v>
      </c>
    </row>
    <row r="10" spans="1:45">
      <c r="C10" t="s">
        <v>55</v>
      </c>
      <c r="E10" t="s">
        <v>56</v>
      </c>
      <c r="P10" t="s">
        <v>59</v>
      </c>
      <c r="AI10" t="s">
        <v>73</v>
      </c>
      <c r="AL10" t="s">
        <v>57</v>
      </c>
      <c r="AP10" t="s">
        <v>58</v>
      </c>
    </row>
    <row r="11" spans="1:45">
      <c r="E11" t="s">
        <v>60</v>
      </c>
      <c r="P11" t="s">
        <v>62</v>
      </c>
      <c r="AI11" t="s">
        <v>70</v>
      </c>
      <c r="AP11" t="s">
        <v>61</v>
      </c>
    </row>
    <row r="12" spans="1:45">
      <c r="P12" t="s">
        <v>63</v>
      </c>
      <c r="AQ12" t="s">
        <v>71</v>
      </c>
    </row>
    <row r="13" spans="1:45">
      <c r="B13" t="s">
        <v>64</v>
      </c>
      <c r="AQ13" t="s">
        <v>72</v>
      </c>
    </row>
    <row r="15" spans="1:45">
      <c r="D15" s="6" t="s">
        <v>2</v>
      </c>
      <c r="E15" s="7"/>
      <c r="F15" s="8"/>
      <c r="G15" t="s">
        <v>3</v>
      </c>
      <c r="H15" s="6" t="s">
        <v>4</v>
      </c>
      <c r="I15" s="7"/>
      <c r="J15" s="7"/>
      <c r="K15" s="8"/>
      <c r="L15" s="1" t="s">
        <v>5</v>
      </c>
      <c r="M15" s="1" t="s">
        <v>5</v>
      </c>
      <c r="Z15" s="6" t="s">
        <v>6</v>
      </c>
      <c r="AA15" s="8"/>
      <c r="AB15" s="5"/>
      <c r="AC15" t="s">
        <v>74</v>
      </c>
    </row>
    <row r="16" spans="1:45">
      <c r="D16" s="2" t="s">
        <v>8</v>
      </c>
      <c r="E16" s="2" t="s">
        <v>8</v>
      </c>
      <c r="F16" s="2" t="s">
        <v>9</v>
      </c>
      <c r="G16" s="12" t="s">
        <v>10</v>
      </c>
      <c r="H16" s="2" t="s">
        <v>11</v>
      </c>
      <c r="I16" s="2" t="s">
        <v>11</v>
      </c>
      <c r="J16" s="2" t="s">
        <v>12</v>
      </c>
      <c r="K16" s="2" t="s">
        <v>12</v>
      </c>
      <c r="L16" s="2" t="s">
        <v>11</v>
      </c>
      <c r="M16" s="2" t="s">
        <v>12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19</v>
      </c>
      <c r="T16" t="s">
        <v>19</v>
      </c>
      <c r="U16" t="s">
        <v>19</v>
      </c>
      <c r="V16" t="s">
        <v>65</v>
      </c>
      <c r="W16" t="s">
        <v>21</v>
      </c>
      <c r="X16" t="s">
        <v>21</v>
      </c>
      <c r="Y16" t="s">
        <v>21</v>
      </c>
      <c r="Z16" s="2" t="s">
        <v>6</v>
      </c>
      <c r="AA16" s="2" t="s">
        <v>6</v>
      </c>
      <c r="AC16" s="3" t="s">
        <v>11</v>
      </c>
      <c r="AD16" s="3" t="s">
        <v>12</v>
      </c>
      <c r="AE16" s="2" t="s">
        <v>13</v>
      </c>
      <c r="AF16" s="2" t="s">
        <v>14</v>
      </c>
      <c r="AG16" s="2"/>
      <c r="AH16" s="2"/>
    </row>
    <row r="17" spans="2:36">
      <c r="D17" s="3" t="s">
        <v>26</v>
      </c>
      <c r="E17" s="3" t="s">
        <v>12</v>
      </c>
      <c r="F17" s="3" t="s">
        <v>66</v>
      </c>
      <c r="G17" s="12" t="s">
        <v>28</v>
      </c>
      <c r="H17" s="3" t="s">
        <v>29</v>
      </c>
      <c r="I17" s="3" t="s">
        <v>30</v>
      </c>
      <c r="J17" s="3" t="s">
        <v>29</v>
      </c>
      <c r="K17" s="3" t="s">
        <v>30</v>
      </c>
      <c r="L17" s="3" t="s">
        <v>31</v>
      </c>
      <c r="M17" s="3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67</v>
      </c>
      <c r="S17" t="s">
        <v>37</v>
      </c>
      <c r="T17" t="s">
        <v>38</v>
      </c>
      <c r="U17" t="s">
        <v>39</v>
      </c>
      <c r="V17" t="s">
        <v>40</v>
      </c>
      <c r="W17" t="s">
        <v>34</v>
      </c>
      <c r="X17" t="s">
        <v>41</v>
      </c>
      <c r="Y17" t="s">
        <v>32</v>
      </c>
      <c r="Z17" s="3" t="s">
        <v>11</v>
      </c>
      <c r="AA17" s="3" t="s">
        <v>12</v>
      </c>
      <c r="AE17" t="s">
        <v>76</v>
      </c>
      <c r="AF17" t="s">
        <v>78</v>
      </c>
      <c r="AG17" s="3"/>
      <c r="AH17" s="3"/>
    </row>
    <row r="18" spans="2:36">
      <c r="B18" s="13" t="s">
        <v>68</v>
      </c>
      <c r="D18" s="4" t="s">
        <v>45</v>
      </c>
      <c r="E18" s="4" t="s">
        <v>45</v>
      </c>
      <c r="F18" s="4" t="s">
        <v>46</v>
      </c>
      <c r="G18" s="12" t="s">
        <v>45</v>
      </c>
      <c r="H18" s="4" t="s">
        <v>45</v>
      </c>
      <c r="I18" s="4" t="s">
        <v>45</v>
      </c>
      <c r="J18" s="4" t="s">
        <v>45</v>
      </c>
      <c r="K18" s="4" t="s">
        <v>45</v>
      </c>
      <c r="L18" s="4" t="s">
        <v>45</v>
      </c>
      <c r="M18" s="4" t="s">
        <v>45</v>
      </c>
      <c r="N18" t="s">
        <v>46</v>
      </c>
      <c r="O18" t="s">
        <v>50</v>
      </c>
      <c r="P18" t="s">
        <v>51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51</v>
      </c>
      <c r="W18" t="s">
        <v>51</v>
      </c>
      <c r="X18" t="s">
        <v>50</v>
      </c>
      <c r="Y18" t="s">
        <v>46</v>
      </c>
      <c r="Z18" s="4" t="s">
        <v>47</v>
      </c>
      <c r="AA18" s="4" t="s">
        <v>47</v>
      </c>
      <c r="AC18" s="4" t="s">
        <v>48</v>
      </c>
      <c r="AD18" s="4" t="s">
        <v>49</v>
      </c>
      <c r="AE18" s="3" t="s">
        <v>77</v>
      </c>
      <c r="AF18" s="3" t="s">
        <v>75</v>
      </c>
      <c r="AG18" s="4"/>
      <c r="AH18" s="4"/>
    </row>
    <row r="19" spans="2:36">
      <c r="B19" s="13" t="s">
        <v>68</v>
      </c>
      <c r="C19" t="s">
        <v>88</v>
      </c>
      <c r="D19" s="4" t="str">
        <f>CONCATENATE(D16," ",D17)</f>
        <v>River flow Farm River</v>
      </c>
      <c r="E19" s="4" t="str">
        <f t="shared" ref="E19:AF19" si="0">CONCATENATE(E16," ",E17)</f>
        <v>River flow Agriburg</v>
      </c>
      <c r="F19" s="4" t="str">
        <f t="shared" si="0"/>
        <v>Farm Lake  Area</v>
      </c>
      <c r="G19" s="4" t="str">
        <f t="shared" si="0"/>
        <v>From Agriburg To Farm Lake</v>
      </c>
      <c r="H19" s="4" t="str">
        <f t="shared" si="0"/>
        <v>Farmville Residential  Use</v>
      </c>
      <c r="I19" s="4" t="str">
        <f t="shared" si="0"/>
        <v>Farmville Agricultural Use</v>
      </c>
      <c r="J19" s="4" t="str">
        <f t="shared" si="0"/>
        <v>Agriburg Residential  Use</v>
      </c>
      <c r="K19" s="4" t="str">
        <f t="shared" si="0"/>
        <v>Agriburg Agricultural Use</v>
      </c>
      <c r="L19" s="4" t="str">
        <f t="shared" si="0"/>
        <v>Farmville Human Use</v>
      </c>
      <c r="M19" s="4" t="str">
        <f t="shared" si="0"/>
        <v>Agriburg Human Use</v>
      </c>
      <c r="N19" s="4" t="str">
        <f t="shared" si="0"/>
        <v>Start  of Season Surface Area</v>
      </c>
      <c r="O19" s="4" t="str">
        <f t="shared" si="0"/>
        <v>Start of Season  Average Depth</v>
      </c>
      <c r="P19" s="4" t="str">
        <f t="shared" si="0"/>
        <v>Start of Season  Volume*</v>
      </c>
      <c r="Q19" s="4" t="str">
        <f t="shared" si="0"/>
        <v>Gains Farmville River (+ Dam as applicable)</v>
      </c>
      <c r="R19" s="4" t="str">
        <f t="shared" si="0"/>
        <v>Losses Farmville Use</v>
      </c>
      <c r="S19" s="4" t="str">
        <f t="shared" si="0"/>
        <v>Losses Farmville Residential</v>
      </c>
      <c r="T19" s="4" t="str">
        <f t="shared" si="0"/>
        <v>Losses Evaporation**</v>
      </c>
      <c r="U19" s="4" t="str">
        <f t="shared" si="0"/>
        <v>Losses Groundwater transport towards ocean</v>
      </c>
      <c r="V19" s="4" t="str">
        <f t="shared" si="0"/>
        <v>Total Loss Over whole season (1/4 year)</v>
      </c>
      <c r="W19" s="4" t="str">
        <f t="shared" si="0"/>
        <v>End of Season  Volume*</v>
      </c>
      <c r="X19" s="4" t="str">
        <f t="shared" si="0"/>
        <v>End of Season Average Depth***</v>
      </c>
      <c r="Y19" s="4" t="str">
        <f t="shared" si="0"/>
        <v>End of Season Surface Area</v>
      </c>
      <c r="Z19" s="4" t="str">
        <f t="shared" si="0"/>
        <v>Corn yield Farmville</v>
      </c>
      <c r="AA19" s="4" t="str">
        <f t="shared" si="0"/>
        <v>Corn yield Agriburg</v>
      </c>
      <c r="AB19" s="4" t="str">
        <f t="shared" si="0"/>
        <v xml:space="preserve"> </v>
      </c>
      <c r="AC19" s="4" t="str">
        <f t="shared" si="0"/>
        <v xml:space="preserve">Farmville </v>
      </c>
      <c r="AD19" s="4" t="str">
        <f t="shared" si="0"/>
        <v xml:space="preserve">Agriburg </v>
      </c>
      <c r="AE19" s="4" t="str">
        <f t="shared" si="0"/>
        <v>Water demand per acre to have stated corn yield</v>
      </c>
      <c r="AF19" s="4" t="str">
        <f t="shared" si="0"/>
        <v>Water needed  for 6000 acres</v>
      </c>
      <c r="AG19" s="4"/>
      <c r="AH19" s="4"/>
    </row>
    <row r="20" spans="2:36">
      <c r="B20" t="s">
        <v>68</v>
      </c>
      <c r="C20" t="s">
        <v>88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98</v>
      </c>
      <c r="M20" t="s">
        <v>99</v>
      </c>
      <c r="N20" t="s">
        <v>100</v>
      </c>
      <c r="O20" t="s">
        <v>101</v>
      </c>
      <c r="P20" t="s">
        <v>102</v>
      </c>
      <c r="Q20" t="s">
        <v>103</v>
      </c>
      <c r="R20" t="s">
        <v>104</v>
      </c>
      <c r="S20" t="s">
        <v>105</v>
      </c>
      <c r="T20" t="s">
        <v>106</v>
      </c>
      <c r="U20" t="s">
        <v>107</v>
      </c>
      <c r="V20" t="s">
        <v>108</v>
      </c>
      <c r="W20" t="s">
        <v>109</v>
      </c>
      <c r="X20" t="s">
        <v>110</v>
      </c>
      <c r="Y20" t="s">
        <v>111</v>
      </c>
      <c r="Z20" t="s">
        <v>112</v>
      </c>
      <c r="AA20" t="s">
        <v>113</v>
      </c>
      <c r="AC20" t="s">
        <v>11</v>
      </c>
      <c r="AD20" t="s">
        <v>12</v>
      </c>
      <c r="AE20" t="s">
        <v>114</v>
      </c>
      <c r="AF20" t="s">
        <v>115</v>
      </c>
    </row>
    <row r="21" spans="2:36">
      <c r="B21" s="13">
        <v>1</v>
      </c>
      <c r="C21" s="1" t="s">
        <v>52</v>
      </c>
      <c r="D21" s="1">
        <v>250</v>
      </c>
      <c r="E21" s="1">
        <f>$D$7</f>
        <v>87.5</v>
      </c>
      <c r="F21" s="1">
        <v>80000</v>
      </c>
      <c r="G21" s="1">
        <f>([1]Baseline!E21*0.75)</f>
        <v>262.5</v>
      </c>
      <c r="H21" s="1">
        <f>($G$7)</f>
        <v>50</v>
      </c>
      <c r="I21" s="1"/>
      <c r="J21" s="1">
        <v>40</v>
      </c>
      <c r="K21" s="1"/>
      <c r="L21" s="1">
        <f t="shared" ref="L21:L80" si="1">(D21+G21-H21-I21)</f>
        <v>462.5</v>
      </c>
      <c r="M21" s="1">
        <f t="shared" ref="M21:M80" si="2">(E21-J21-K21)</f>
        <v>47.5</v>
      </c>
      <c r="N21">
        <f t="shared" ref="N21:N80" si="3">F21</f>
        <v>80000</v>
      </c>
      <c r="O21">
        <v>14</v>
      </c>
      <c r="P21">
        <f t="shared" ref="P21:P80" si="4">O21*43560*N21</f>
        <v>48787200000</v>
      </c>
      <c r="Q21">
        <f t="shared" ref="Q21:Q80" si="5">D21+G21</f>
        <v>512.5</v>
      </c>
      <c r="R21">
        <f t="shared" ref="R21:R80" si="6">I21</f>
        <v>0</v>
      </c>
      <c r="S21">
        <f t="shared" ref="S21:S80" si="7">H21</f>
        <v>50</v>
      </c>
      <c r="T21">
        <f>((N21*4046.86*$AA$6*($AC$6-$AD$6))/3600)*0.0353/2</f>
        <v>266.08253559343331</v>
      </c>
      <c r="V21">
        <f t="shared" ref="V21:V80" si="8">(Q21-R21-S21-T21-U21)*$AF$5</f>
        <v>1548555289.3813717</v>
      </c>
      <c r="W21">
        <f>P21+V21</f>
        <v>50335755289.381371</v>
      </c>
      <c r="X21">
        <v>14</v>
      </c>
      <c r="Y21">
        <f t="shared" ref="Y21:Y80" si="9">(W21/X21)/43560</f>
        <v>82539.281269482773</v>
      </c>
      <c r="Z21" s="1"/>
      <c r="AA21" s="1"/>
      <c r="AB21" s="1"/>
      <c r="AC21" s="1"/>
      <c r="AD21" s="1"/>
      <c r="AE21" s="1"/>
      <c r="AF21" s="1"/>
      <c r="AG21" s="1"/>
      <c r="AH21" s="1"/>
      <c r="AJ21" s="1"/>
    </row>
    <row r="22" spans="2:36">
      <c r="B22" s="13">
        <v>1</v>
      </c>
      <c r="C22" s="1" t="s">
        <v>53</v>
      </c>
      <c r="D22" s="1">
        <v>100</v>
      </c>
      <c r="E22" s="1">
        <f>$D$8</f>
        <v>45</v>
      </c>
      <c r="F22" s="1">
        <f t="shared" ref="F22" si="10">Y21</f>
        <v>82539.281269482773</v>
      </c>
      <c r="G22" s="1">
        <f>([1]Baseline!E22*0.75)</f>
        <v>135</v>
      </c>
      <c r="H22" s="1">
        <f>$G$8</f>
        <v>100</v>
      </c>
      <c r="I22" s="1">
        <f>AC22</f>
        <v>48.549146691147165</v>
      </c>
      <c r="J22" s="1">
        <v>70</v>
      </c>
      <c r="K22" s="1">
        <f>AD22</f>
        <v>-12.5</v>
      </c>
      <c r="L22" s="10">
        <f t="shared" si="1"/>
        <v>86.450853308852828</v>
      </c>
      <c r="M22" s="10">
        <f t="shared" si="2"/>
        <v>-12.5</v>
      </c>
      <c r="N22">
        <f t="shared" si="3"/>
        <v>82539.281269482773</v>
      </c>
      <c r="O22">
        <v>14</v>
      </c>
      <c r="P22">
        <f t="shared" si="4"/>
        <v>50335755289.381378</v>
      </c>
      <c r="Q22">
        <f t="shared" si="5"/>
        <v>235</v>
      </c>
      <c r="R22">
        <f>I22</f>
        <v>48.549146691147165</v>
      </c>
      <c r="S22">
        <f t="shared" si="7"/>
        <v>100</v>
      </c>
      <c r="T22">
        <f t="shared" ref="T22:T80" si="11">((N22*4046.86*$AA$6*($AC$6-$AD$6))/3600)*0.0353/2</f>
        <v>274.52826557804445</v>
      </c>
      <c r="V22">
        <f t="shared" si="8"/>
        <v>-1482802318.3303068</v>
      </c>
      <c r="W22">
        <f t="shared" ref="W22" si="12">P22+V22</f>
        <v>48852952971.051071</v>
      </c>
      <c r="X22">
        <v>14</v>
      </c>
      <c r="Y22">
        <f t="shared" si="9"/>
        <v>80107.820036486737</v>
      </c>
      <c r="Z22" s="1">
        <f>(AC22*$AG$5*0.00251)/6000-35.9</f>
        <v>174.67124296057875</v>
      </c>
      <c r="AA22" s="1">
        <f>IF((AD22*$AG$5*0.00251)/6000-35.9&gt;0,(AD22*$AG$5*0.00251)/6000-35.9,0)</f>
        <v>0</v>
      </c>
      <c r="AB22" s="1"/>
      <c r="AC22" s="1">
        <f>(P22/$AG$5)*0.01</f>
        <v>48.549146691147165</v>
      </c>
      <c r="AD22" s="1">
        <f>0.5*(E22-J22)</f>
        <v>-12.5</v>
      </c>
      <c r="AE22" s="1">
        <f>(Z22+35.9)/0.00251</f>
        <v>83892.925482302293</v>
      </c>
      <c r="AF22" s="1">
        <f>AE22*6000</f>
        <v>503357552.89381373</v>
      </c>
      <c r="AG22" s="1"/>
      <c r="AH22" s="1"/>
    </row>
    <row r="23" spans="2:36">
      <c r="B23" s="13">
        <v>2</v>
      </c>
      <c r="C23" s="1" t="s">
        <v>52</v>
      </c>
      <c r="D23" s="1">
        <v>250</v>
      </c>
      <c r="E23" s="1">
        <f>$D$7</f>
        <v>87.5</v>
      </c>
      <c r="F23" s="1">
        <f>Y22</f>
        <v>80107.820036486737</v>
      </c>
      <c r="G23" s="1">
        <f>([1]Baseline!E23*0.75)</f>
        <v>262.5</v>
      </c>
      <c r="H23" s="1">
        <f>($G$7)</f>
        <v>50</v>
      </c>
      <c r="I23" s="1"/>
      <c r="J23" s="1">
        <v>40</v>
      </c>
      <c r="K23" s="1"/>
      <c r="L23" s="1">
        <f t="shared" si="1"/>
        <v>462.5</v>
      </c>
      <c r="M23" s="1">
        <f t="shared" si="2"/>
        <v>47.5</v>
      </c>
      <c r="N23">
        <f t="shared" si="3"/>
        <v>80107.820036486737</v>
      </c>
      <c r="O23">
        <v>14</v>
      </c>
      <c r="P23">
        <f t="shared" si="4"/>
        <v>48852952971.051071</v>
      </c>
      <c r="Q23">
        <f t="shared" si="5"/>
        <v>512.5</v>
      </c>
      <c r="R23">
        <f t="shared" si="6"/>
        <v>0</v>
      </c>
      <c r="S23">
        <f t="shared" si="7"/>
        <v>50</v>
      </c>
      <c r="T23">
        <f t="shared" si="11"/>
        <v>266.44114845213539</v>
      </c>
      <c r="V23">
        <f t="shared" si="8"/>
        <v>1545727985.6033645</v>
      </c>
      <c r="W23">
        <f>P23+V23</f>
        <v>50398680956.654434</v>
      </c>
      <c r="X23">
        <v>14</v>
      </c>
      <c r="Y23">
        <f t="shared" si="9"/>
        <v>82642.465165706482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2:36">
      <c r="B24" s="13">
        <v>2</v>
      </c>
      <c r="C24" s="1" t="s">
        <v>53</v>
      </c>
      <c r="D24" s="1">
        <v>100</v>
      </c>
      <c r="E24" s="1">
        <f>$D$8</f>
        <v>45</v>
      </c>
      <c r="F24" s="1">
        <f t="shared" ref="F24" si="13">Y23</f>
        <v>82642.465165706482</v>
      </c>
      <c r="G24" s="1">
        <f>([1]Baseline!E24*0.75)</f>
        <v>135</v>
      </c>
      <c r="H24" s="1">
        <f>$G$8</f>
        <v>100</v>
      </c>
      <c r="I24" s="1">
        <f t="shared" ref="I24" si="14">AC24</f>
        <v>48.609838885662079</v>
      </c>
      <c r="J24" s="1">
        <v>70</v>
      </c>
      <c r="K24" s="1">
        <f>AD24</f>
        <v>-12.5</v>
      </c>
      <c r="L24" s="10">
        <f t="shared" si="1"/>
        <v>86.390161114337928</v>
      </c>
      <c r="M24" s="10">
        <f t="shared" si="2"/>
        <v>-12.5</v>
      </c>
      <c r="N24">
        <f t="shared" si="3"/>
        <v>82642.465165706482</v>
      </c>
      <c r="O24">
        <v>14</v>
      </c>
      <c r="P24">
        <f t="shared" si="4"/>
        <v>50398680956.654442</v>
      </c>
      <c r="Q24">
        <f t="shared" si="5"/>
        <v>235</v>
      </c>
      <c r="R24">
        <f t="shared" si="6"/>
        <v>48.609838885662079</v>
      </c>
      <c r="S24">
        <f t="shared" si="7"/>
        <v>100</v>
      </c>
      <c r="T24">
        <f t="shared" si="11"/>
        <v>274.87145848728966</v>
      </c>
      <c r="V24">
        <f t="shared" si="8"/>
        <v>-1485986548.4883513</v>
      </c>
      <c r="W24">
        <f t="shared" ref="W24" si="15">P24+V24</f>
        <v>48912694408.166092</v>
      </c>
      <c r="X24">
        <v>14</v>
      </c>
      <c r="Y24">
        <f t="shared" si="9"/>
        <v>80205.782513718499</v>
      </c>
      <c r="Z24" s="1">
        <f t="shared" ref="Z24" si="16">(AC24*$AG$5*0.00251)/6000-35.9</f>
        <v>174.93448200200444</v>
      </c>
      <c r="AA24" s="1">
        <f t="shared" ref="AA24" si="17">IF((AD24*$AG$5*0.00251)/6000-35.9&gt;0,(AD24*$AG$5*0.00251)/6000-35.9,0)</f>
        <v>0</v>
      </c>
      <c r="AB24" s="1"/>
      <c r="AC24" s="1">
        <f t="shared" ref="AC24" si="18">(P24/$AG$5)*0.01</f>
        <v>48.609838885662079</v>
      </c>
      <c r="AD24" s="1">
        <f t="shared" ref="AD24" si="19">0.5*(E24-J24)</f>
        <v>-12.5</v>
      </c>
      <c r="AE24" s="1">
        <f t="shared" ref="AE24" si="20">(Z24+35.9)/0.00251</f>
        <v>83997.801594424076</v>
      </c>
      <c r="AF24" s="1">
        <f t="shared" ref="AF24" si="21">AE24*6000</f>
        <v>503986809.56654447</v>
      </c>
      <c r="AG24" s="1"/>
      <c r="AH24" s="1"/>
    </row>
    <row r="25" spans="2:36">
      <c r="B25" s="13">
        <v>3</v>
      </c>
      <c r="C25" s="1" t="s">
        <v>52</v>
      </c>
      <c r="D25" s="1">
        <v>250</v>
      </c>
      <c r="E25" s="1">
        <f t="shared" ref="E25" si="22">$D$7</f>
        <v>87.5</v>
      </c>
      <c r="F25" s="1">
        <f>Y24</f>
        <v>80205.782513718499</v>
      </c>
      <c r="G25" s="1">
        <f>([1]Baseline!E25*0.75)</f>
        <v>262.5</v>
      </c>
      <c r="H25" s="1">
        <f>($G$7)</f>
        <v>50</v>
      </c>
      <c r="I25" s="1"/>
      <c r="J25" s="1">
        <v>40</v>
      </c>
      <c r="K25" s="1"/>
      <c r="L25" s="1">
        <f t="shared" si="1"/>
        <v>462.5</v>
      </c>
      <c r="M25" s="1">
        <f t="shared" si="2"/>
        <v>47.5</v>
      </c>
      <c r="N25">
        <f t="shared" si="3"/>
        <v>80205.782513718499</v>
      </c>
      <c r="O25">
        <v>14</v>
      </c>
      <c r="P25">
        <f t="shared" si="4"/>
        <v>48912694408.166092</v>
      </c>
      <c r="Q25">
        <f t="shared" si="5"/>
        <v>512.5</v>
      </c>
      <c r="R25">
        <f t="shared" si="6"/>
        <v>0</v>
      </c>
      <c r="S25">
        <f t="shared" si="7"/>
        <v>50</v>
      </c>
      <c r="T25">
        <f t="shared" si="11"/>
        <v>266.76697475632102</v>
      </c>
      <c r="V25">
        <f t="shared" si="8"/>
        <v>1543159171.0211651</v>
      </c>
      <c r="W25">
        <f>P25+V25</f>
        <v>50455853579.187256</v>
      </c>
      <c r="X25">
        <v>14</v>
      </c>
      <c r="Y25">
        <f t="shared" si="9"/>
        <v>82736.215366632649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2:36">
      <c r="B26" s="13">
        <v>3</v>
      </c>
      <c r="C26" s="1" t="s">
        <v>53</v>
      </c>
      <c r="D26" s="1">
        <v>100</v>
      </c>
      <c r="E26" s="1">
        <f t="shared" ref="E26" si="23">$D$8</f>
        <v>45</v>
      </c>
      <c r="F26" s="1">
        <f t="shared" ref="F26" si="24">Y25</f>
        <v>82736.215366632649</v>
      </c>
      <c r="G26" s="1">
        <f>([1]Baseline!E26*0.75)</f>
        <v>135</v>
      </c>
      <c r="H26" s="1">
        <f>$G$8</f>
        <v>100</v>
      </c>
      <c r="I26" s="1">
        <f t="shared" ref="I26" si="25">AC26</f>
        <v>48.664982233012395</v>
      </c>
      <c r="J26" s="1">
        <v>70</v>
      </c>
      <c r="K26" s="1">
        <f>AD26</f>
        <v>-12.5</v>
      </c>
      <c r="L26" s="10">
        <f t="shared" si="1"/>
        <v>86.335017766987605</v>
      </c>
      <c r="M26" s="10">
        <f t="shared" si="2"/>
        <v>-12.5</v>
      </c>
      <c r="N26">
        <f t="shared" si="3"/>
        <v>82736.215366632649</v>
      </c>
      <c r="O26">
        <v>14</v>
      </c>
      <c r="P26">
        <f t="shared" si="4"/>
        <v>50455853579.187256</v>
      </c>
      <c r="Q26">
        <f t="shared" si="5"/>
        <v>235</v>
      </c>
      <c r="R26">
        <f t="shared" si="6"/>
        <v>48.664982233012395</v>
      </c>
      <c r="S26">
        <f t="shared" si="7"/>
        <v>100</v>
      </c>
      <c r="T26">
        <f t="shared" si="11"/>
        <v>275.18327462697499</v>
      </c>
      <c r="V26">
        <f t="shared" si="8"/>
        <v>-1488879657.0841405</v>
      </c>
      <c r="W26">
        <f t="shared" ref="W26" si="26">P26+V26</f>
        <v>48966973922.103119</v>
      </c>
      <c r="X26">
        <v>14</v>
      </c>
      <c r="Y26">
        <f t="shared" si="9"/>
        <v>80294.788669328205</v>
      </c>
      <c r="Z26" s="1">
        <f t="shared" ref="Z26" si="27">(AC26*$AG$5*0.00251)/6000-35.9</f>
        <v>175.17365413959999</v>
      </c>
      <c r="AA26" s="1">
        <f t="shared" ref="AA26" si="28">IF((AD26*$AG$5*0.00251)/6000-35.9&gt;0,(AD26*$AG$5*0.00251)/6000-35.9,0)</f>
        <v>0</v>
      </c>
      <c r="AB26" s="1"/>
      <c r="AC26" s="1">
        <f t="shared" ref="AC26" si="29">(P26/$AG$5)*0.01</f>
        <v>48.664982233012395</v>
      </c>
      <c r="AD26" s="1">
        <f t="shared" ref="AD26" si="30">0.5*(E26-J26)</f>
        <v>-12.5</v>
      </c>
      <c r="AE26" s="1">
        <f t="shared" ref="AE26" si="31">(Z26+35.9)/0.00251</f>
        <v>84093.089298645413</v>
      </c>
      <c r="AF26" s="1">
        <f t="shared" ref="AF26" si="32">AE26*6000</f>
        <v>504558535.7918725</v>
      </c>
      <c r="AG26" s="1"/>
      <c r="AH26" s="1"/>
    </row>
    <row r="27" spans="2:36">
      <c r="B27" s="13">
        <v>4</v>
      </c>
      <c r="C27" s="1" t="s">
        <v>52</v>
      </c>
      <c r="D27" s="1">
        <v>250</v>
      </c>
      <c r="E27" s="1">
        <f t="shared" ref="E27" si="33">$D$7</f>
        <v>87.5</v>
      </c>
      <c r="F27" s="1">
        <f>Y26</f>
        <v>80294.788669328205</v>
      </c>
      <c r="G27" s="1">
        <f>([1]Baseline!E27*0.75)</f>
        <v>262.5</v>
      </c>
      <c r="H27" s="1">
        <f>($G$7)</f>
        <v>50</v>
      </c>
      <c r="I27" s="1"/>
      <c r="J27" s="1">
        <v>40</v>
      </c>
      <c r="K27" s="1"/>
      <c r="L27" s="1">
        <f t="shared" si="1"/>
        <v>462.5</v>
      </c>
      <c r="M27" s="1">
        <f t="shared" si="2"/>
        <v>47.5</v>
      </c>
      <c r="N27">
        <f t="shared" si="3"/>
        <v>80294.788669328205</v>
      </c>
      <c r="O27">
        <v>14</v>
      </c>
      <c r="P27">
        <f t="shared" si="4"/>
        <v>48966973922.103111</v>
      </c>
      <c r="Q27">
        <f t="shared" si="5"/>
        <v>512.5</v>
      </c>
      <c r="R27">
        <f t="shared" si="6"/>
        <v>0</v>
      </c>
      <c r="S27">
        <f t="shared" si="7"/>
        <v>50</v>
      </c>
      <c r="T27">
        <f t="shared" si="11"/>
        <v>267.0630120509216</v>
      </c>
      <c r="V27">
        <f t="shared" si="8"/>
        <v>1540825212.9905341</v>
      </c>
      <c r="W27">
        <f>P27+V27</f>
        <v>50507799135.093643</v>
      </c>
      <c r="X27">
        <v>14</v>
      </c>
      <c r="Y27">
        <f t="shared" si="9"/>
        <v>82821.394357689962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2:36">
      <c r="B28" s="13">
        <v>4</v>
      </c>
      <c r="C28" s="1" t="s">
        <v>53</v>
      </c>
      <c r="D28" s="1">
        <v>100</v>
      </c>
      <c r="E28" s="1">
        <f t="shared" ref="E28" si="34">$D$8</f>
        <v>45</v>
      </c>
      <c r="F28" s="1">
        <f t="shared" ref="F28" si="35">Y27</f>
        <v>82821.394357689962</v>
      </c>
      <c r="G28" s="1">
        <f>([1]Baseline!E28*0.75)</f>
        <v>135</v>
      </c>
      <c r="H28" s="1">
        <f>$G$8</f>
        <v>100</v>
      </c>
      <c r="I28" s="1">
        <f t="shared" ref="I28" si="36">AC28</f>
        <v>48.715084042335697</v>
      </c>
      <c r="J28" s="1">
        <v>70</v>
      </c>
      <c r="K28" s="1">
        <f>AD28</f>
        <v>-12.5</v>
      </c>
      <c r="L28" s="10">
        <f t="shared" si="1"/>
        <v>86.28491595766431</v>
      </c>
      <c r="M28" s="10">
        <f t="shared" si="2"/>
        <v>-12.5</v>
      </c>
      <c r="N28">
        <f t="shared" si="3"/>
        <v>82821.394357689962</v>
      </c>
      <c r="O28">
        <v>14</v>
      </c>
      <c r="P28">
        <f t="shared" si="4"/>
        <v>50507799135.093643</v>
      </c>
      <c r="Q28">
        <f t="shared" si="5"/>
        <v>235</v>
      </c>
      <c r="R28">
        <f t="shared" si="6"/>
        <v>48.715084042335697</v>
      </c>
      <c r="S28">
        <f t="shared" si="7"/>
        <v>100</v>
      </c>
      <c r="T28">
        <f t="shared" si="11"/>
        <v>275.46658265097278</v>
      </c>
      <c r="V28">
        <f t="shared" si="8"/>
        <v>-1491508260.2100439</v>
      </c>
      <c r="W28">
        <f t="shared" ref="W28" si="37">P28+V28</f>
        <v>49016290874.883598</v>
      </c>
      <c r="X28">
        <v>14</v>
      </c>
      <c r="Y28">
        <f t="shared" si="9"/>
        <v>80375.657344358522</v>
      </c>
      <c r="Z28" s="1">
        <f t="shared" ref="Z28" si="38">(AC28*$AG$5*0.00251)/6000-35.9</f>
        <v>175.3909597151418</v>
      </c>
      <c r="AA28" s="1">
        <f t="shared" ref="AA28" si="39">IF((AD28*$AG$5*0.00251)/6000-35.9&gt;0,(AD28*$AG$5*0.00251)/6000-35.9,0)</f>
        <v>0</v>
      </c>
      <c r="AB28" s="1"/>
      <c r="AC28" s="1">
        <f t="shared" ref="AC28" si="40">(P28/$AG$5)*0.01</f>
        <v>48.715084042335697</v>
      </c>
      <c r="AD28" s="1">
        <f t="shared" ref="AD28" si="41">0.5*(E28-J28)</f>
        <v>-12.5</v>
      </c>
      <c r="AE28" s="1">
        <f t="shared" ref="AE28" si="42">(Z28+35.9)/0.00251</f>
        <v>84179.665225156103</v>
      </c>
      <c r="AF28" s="1">
        <f t="shared" ref="AF28" si="43">AE28*6000</f>
        <v>505077991.35093659</v>
      </c>
      <c r="AG28" s="1"/>
      <c r="AH28" s="1"/>
    </row>
    <row r="29" spans="2:36">
      <c r="B29" s="13">
        <v>5</v>
      </c>
      <c r="C29" s="1" t="s">
        <v>52</v>
      </c>
      <c r="D29" s="1">
        <v>250</v>
      </c>
      <c r="E29" s="1">
        <f t="shared" ref="E29" si="44">$D$7</f>
        <v>87.5</v>
      </c>
      <c r="F29" s="1">
        <f>Y28</f>
        <v>80375.657344358522</v>
      </c>
      <c r="G29" s="1">
        <f>([1]Baseline!E29*0.75)</f>
        <v>262.5</v>
      </c>
      <c r="H29" s="1">
        <f>($G$7)</f>
        <v>50</v>
      </c>
      <c r="I29" s="1"/>
      <c r="J29" s="1">
        <v>40</v>
      </c>
      <c r="K29" s="1"/>
      <c r="L29" s="1">
        <f t="shared" si="1"/>
        <v>462.5</v>
      </c>
      <c r="M29" s="1">
        <f t="shared" si="2"/>
        <v>47.5</v>
      </c>
      <c r="N29">
        <f t="shared" si="3"/>
        <v>80375.657344358522</v>
      </c>
      <c r="O29">
        <v>14</v>
      </c>
      <c r="P29">
        <f t="shared" si="4"/>
        <v>49016290874.883598</v>
      </c>
      <c r="Q29">
        <f t="shared" si="5"/>
        <v>512.5</v>
      </c>
      <c r="R29">
        <f t="shared" si="6"/>
        <v>0</v>
      </c>
      <c r="S29">
        <f t="shared" si="7"/>
        <v>50</v>
      </c>
      <c r="T29">
        <f t="shared" si="11"/>
        <v>267.33198382719848</v>
      </c>
      <c r="V29">
        <f t="shared" si="8"/>
        <v>1538704639.5063672</v>
      </c>
      <c r="W29">
        <f>P29+V29</f>
        <v>50554995514.389969</v>
      </c>
      <c r="X29">
        <v>14</v>
      </c>
      <c r="Y29">
        <f t="shared" si="9"/>
        <v>82898.785770677496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2:36">
      <c r="B30" s="13">
        <v>5</v>
      </c>
      <c r="C30" s="1" t="s">
        <v>53</v>
      </c>
      <c r="D30" s="1">
        <v>100</v>
      </c>
      <c r="E30" s="1">
        <f t="shared" ref="E30" si="45">$D$8</f>
        <v>45</v>
      </c>
      <c r="F30" s="1">
        <f t="shared" ref="F30" si="46">Y29</f>
        <v>82898.785770677496</v>
      </c>
      <c r="G30" s="1">
        <f>([1]Baseline!E30*0.75)</f>
        <v>135</v>
      </c>
      <c r="H30" s="1">
        <f>$G$8</f>
        <v>100</v>
      </c>
      <c r="I30" s="1">
        <f t="shared" ref="I30" si="47">AC30</f>
        <v>48.760605241502667</v>
      </c>
      <c r="J30" s="1">
        <v>70</v>
      </c>
      <c r="K30" s="1">
        <f>AD30</f>
        <v>-12.5</v>
      </c>
      <c r="L30" s="10">
        <f t="shared" si="1"/>
        <v>86.239394758497326</v>
      </c>
      <c r="M30" s="10">
        <f t="shared" si="2"/>
        <v>-12.5</v>
      </c>
      <c r="N30">
        <f t="shared" si="3"/>
        <v>82898.785770677496</v>
      </c>
      <c r="O30">
        <v>14</v>
      </c>
      <c r="P30">
        <f t="shared" si="4"/>
        <v>50554995514.389961</v>
      </c>
      <c r="Q30">
        <f t="shared" si="5"/>
        <v>235</v>
      </c>
      <c r="R30">
        <f t="shared" si="6"/>
        <v>48.760605241502667</v>
      </c>
      <c r="S30">
        <f t="shared" si="7"/>
        <v>100</v>
      </c>
      <c r="T30">
        <f t="shared" si="11"/>
        <v>275.72398894348379</v>
      </c>
      <c r="V30">
        <f t="shared" si="8"/>
        <v>-1493896540.5544333</v>
      </c>
      <c r="W30">
        <f t="shared" ref="W30" si="48">P30+V30</f>
        <v>49061098973.835526</v>
      </c>
      <c r="X30">
        <v>14</v>
      </c>
      <c r="Y30">
        <f t="shared" si="9"/>
        <v>80449.132516455997</v>
      </c>
      <c r="Z30" s="1">
        <f t="shared" ref="Z30" si="49">(AC30*$AG$5*0.00251)/6000-35.9</f>
        <v>175.58839790186468</v>
      </c>
      <c r="AA30" s="1">
        <f t="shared" ref="AA30" si="50">IF((AD30*$AG$5*0.00251)/6000-35.9&gt;0,(AD30*$AG$5*0.00251)/6000-35.9,0)</f>
        <v>0</v>
      </c>
      <c r="AB30" s="1"/>
      <c r="AC30" s="1">
        <f t="shared" ref="AC30" si="51">(P30/$AG$5)*0.01</f>
        <v>48.760605241502667</v>
      </c>
      <c r="AD30" s="1">
        <f t="shared" ref="AD30" si="52">0.5*(E30-J30)</f>
        <v>-12.5</v>
      </c>
      <c r="AE30" s="1">
        <f t="shared" ref="AE30" si="53">(Z30+35.9)/0.00251</f>
        <v>84258.325857316609</v>
      </c>
      <c r="AF30" s="1">
        <f t="shared" ref="AF30" si="54">AE30*6000</f>
        <v>505549955.14389968</v>
      </c>
      <c r="AG30" s="1"/>
      <c r="AH30" s="1"/>
    </row>
    <row r="31" spans="2:36">
      <c r="B31" s="13">
        <v>6</v>
      </c>
      <c r="C31" s="1" t="s">
        <v>52</v>
      </c>
      <c r="D31" s="1">
        <v>250</v>
      </c>
      <c r="E31" s="1">
        <f t="shared" ref="E31" si="55">$D$7</f>
        <v>87.5</v>
      </c>
      <c r="F31" s="1">
        <f>Y30</f>
        <v>80449.132516455997</v>
      </c>
      <c r="G31" s="1">
        <f>([1]Baseline!E31*0.75)</f>
        <v>262.5</v>
      </c>
      <c r="H31" s="1">
        <f>($G$7)</f>
        <v>50</v>
      </c>
      <c r="I31" s="1"/>
      <c r="J31" s="1">
        <v>40</v>
      </c>
      <c r="K31" s="1"/>
      <c r="L31" s="1">
        <f t="shared" si="1"/>
        <v>462.5</v>
      </c>
      <c r="M31" s="1">
        <f t="shared" si="2"/>
        <v>47.5</v>
      </c>
      <c r="N31">
        <f t="shared" si="3"/>
        <v>80449.132516455997</v>
      </c>
      <c r="O31">
        <v>14</v>
      </c>
      <c r="P31">
        <f t="shared" si="4"/>
        <v>49061098973.835526</v>
      </c>
      <c r="Q31">
        <f t="shared" si="5"/>
        <v>512.5</v>
      </c>
      <c r="R31">
        <f t="shared" si="6"/>
        <v>0</v>
      </c>
      <c r="S31">
        <f t="shared" si="7"/>
        <v>50</v>
      </c>
      <c r="T31">
        <f t="shared" si="11"/>
        <v>267.57636457838424</v>
      </c>
      <c r="V31">
        <f t="shared" si="8"/>
        <v>1536777941.6640186</v>
      </c>
      <c r="W31">
        <f>P31+V31</f>
        <v>50597876915.499542</v>
      </c>
      <c r="X31">
        <v>14</v>
      </c>
      <c r="Y31">
        <f t="shared" si="9"/>
        <v>82969.101593040046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2:36">
      <c r="B32" s="13">
        <v>6</v>
      </c>
      <c r="C32" s="1" t="s">
        <v>53</v>
      </c>
      <c r="D32" s="1">
        <v>100</v>
      </c>
      <c r="E32" s="1">
        <f t="shared" ref="E32" si="56">$D$8</f>
        <v>45</v>
      </c>
      <c r="F32" s="1">
        <f t="shared" ref="F32" si="57">Y31</f>
        <v>82969.101593040046</v>
      </c>
      <c r="G32" s="1">
        <f>([1]Baseline!E32*0.75)</f>
        <v>135</v>
      </c>
      <c r="H32" s="1">
        <f>$G$8</f>
        <v>100</v>
      </c>
      <c r="I32" s="1">
        <f t="shared" ref="I32" si="58">AC32</f>
        <v>48.801964617572857</v>
      </c>
      <c r="J32" s="1">
        <v>70</v>
      </c>
      <c r="K32" s="1">
        <f>AD32</f>
        <v>-12.5</v>
      </c>
      <c r="L32" s="10">
        <f t="shared" si="1"/>
        <v>86.19803538242715</v>
      </c>
      <c r="M32" s="10">
        <f t="shared" si="2"/>
        <v>-12.5</v>
      </c>
      <c r="N32">
        <f t="shared" si="3"/>
        <v>82969.101593040046</v>
      </c>
      <c r="O32">
        <v>14</v>
      </c>
      <c r="P32">
        <f t="shared" si="4"/>
        <v>50597876915.499542</v>
      </c>
      <c r="Q32">
        <f t="shared" si="5"/>
        <v>235</v>
      </c>
      <c r="R32">
        <f t="shared" si="6"/>
        <v>48.801964617572857</v>
      </c>
      <c r="S32">
        <f t="shared" si="7"/>
        <v>100</v>
      </c>
      <c r="T32">
        <f t="shared" si="11"/>
        <v>275.95786159731585</v>
      </c>
      <c r="V32">
        <f t="shared" si="8"/>
        <v>-1496066469.8781826</v>
      </c>
      <c r="W32">
        <f t="shared" ref="W32" si="59">P32+V32</f>
        <v>49101810445.621361</v>
      </c>
      <c r="X32">
        <v>14</v>
      </c>
      <c r="Y32">
        <f t="shared" si="9"/>
        <v>80515.890144335179</v>
      </c>
      <c r="Z32" s="1">
        <f t="shared" ref="Z32" si="60">(AC32*$AG$5*0.00251)/6000-35.9</f>
        <v>175.7677850965064</v>
      </c>
      <c r="AA32" s="1">
        <f t="shared" ref="AA32" si="61">IF((AD32*$AG$5*0.00251)/6000-35.9&gt;0,(AD32*$AG$5*0.00251)/6000-35.9,0)</f>
        <v>0</v>
      </c>
      <c r="AB32" s="1"/>
      <c r="AC32" s="1">
        <f t="shared" ref="AC32" si="62">(P32/$AG$5)*0.01</f>
        <v>48.801964617572857</v>
      </c>
      <c r="AD32" s="1">
        <f t="shared" ref="AD32" si="63">0.5*(E32-J32)</f>
        <v>-12.5</v>
      </c>
      <c r="AE32" s="1">
        <f t="shared" ref="AE32" si="64">(Z32+35.9)/0.00251</f>
        <v>84329.794859165893</v>
      </c>
      <c r="AF32" s="1">
        <f t="shared" ref="AF32" si="65">AE32*6000</f>
        <v>505978769.15499538</v>
      </c>
      <c r="AG32" s="1"/>
      <c r="AH32" s="1"/>
    </row>
    <row r="33" spans="2:34">
      <c r="B33" s="13">
        <v>7</v>
      </c>
      <c r="C33" s="1" t="s">
        <v>52</v>
      </c>
      <c r="D33" s="1">
        <v>250</v>
      </c>
      <c r="E33" s="1">
        <f t="shared" ref="E33" si="66">$D$7</f>
        <v>87.5</v>
      </c>
      <c r="F33" s="1">
        <f>Y32</f>
        <v>80515.890144335179</v>
      </c>
      <c r="G33" s="1">
        <f>([1]Baseline!E33*0.75)</f>
        <v>262.5</v>
      </c>
      <c r="H33" s="1">
        <f>($G$7)</f>
        <v>50</v>
      </c>
      <c r="I33" s="1"/>
      <c r="J33" s="1">
        <v>40</v>
      </c>
      <c r="K33" s="1"/>
      <c r="L33" s="1">
        <f t="shared" si="1"/>
        <v>462.5</v>
      </c>
      <c r="M33" s="1">
        <f t="shared" si="2"/>
        <v>47.5</v>
      </c>
      <c r="N33">
        <f t="shared" si="3"/>
        <v>80515.890144335179</v>
      </c>
      <c r="O33">
        <v>14</v>
      </c>
      <c r="P33">
        <f t="shared" si="4"/>
        <v>49101810445.621368</v>
      </c>
      <c r="Q33">
        <f t="shared" si="5"/>
        <v>512.5</v>
      </c>
      <c r="R33">
        <f t="shared" si="6"/>
        <v>0</v>
      </c>
      <c r="S33">
        <f t="shared" si="7"/>
        <v>50</v>
      </c>
      <c r="T33">
        <f t="shared" si="11"/>
        <v>267.79840256458795</v>
      </c>
      <c r="V33">
        <f t="shared" si="8"/>
        <v>1535027394.1807888</v>
      </c>
      <c r="W33">
        <f>P33+V33</f>
        <v>50636837839.802155</v>
      </c>
      <c r="X33">
        <v>14</v>
      </c>
      <c r="Y33">
        <f t="shared" si="9"/>
        <v>83032.988718027933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2:34">
      <c r="B34" s="13">
        <v>7</v>
      </c>
      <c r="C34" s="1" t="s">
        <v>53</v>
      </c>
      <c r="D34" s="1">
        <v>100</v>
      </c>
      <c r="E34" s="1">
        <f t="shared" ref="E34" si="67">$D$8</f>
        <v>45</v>
      </c>
      <c r="F34" s="1">
        <f t="shared" ref="F34" si="68">Y33</f>
        <v>83032.988718027933</v>
      </c>
      <c r="G34" s="1">
        <f>([1]Baseline!E34*0.75)</f>
        <v>135</v>
      </c>
      <c r="H34" s="1">
        <f>$G$8</f>
        <v>100</v>
      </c>
      <c r="I34" s="1">
        <f t="shared" ref="I34" si="69">AC34</f>
        <v>48.839542669562263</v>
      </c>
      <c r="J34" s="1">
        <v>70</v>
      </c>
      <c r="K34" s="1">
        <f>AD34</f>
        <v>-12.5</v>
      </c>
      <c r="L34" s="10">
        <f t="shared" si="1"/>
        <v>86.160457330437737</v>
      </c>
      <c r="M34" s="10">
        <f t="shared" si="2"/>
        <v>-12.5</v>
      </c>
      <c r="N34">
        <f t="shared" si="3"/>
        <v>83032.988718027933</v>
      </c>
      <c r="O34">
        <v>14</v>
      </c>
      <c r="P34">
        <f t="shared" si="4"/>
        <v>50636837839.802155</v>
      </c>
      <c r="Q34">
        <f t="shared" si="5"/>
        <v>235</v>
      </c>
      <c r="R34">
        <f t="shared" si="6"/>
        <v>48.839542669562263</v>
      </c>
      <c r="S34">
        <f t="shared" si="7"/>
        <v>100</v>
      </c>
      <c r="T34">
        <f t="shared" si="11"/>
        <v>276.17035219992272</v>
      </c>
      <c r="V34">
        <f t="shared" si="8"/>
        <v>-1498038011.1510196</v>
      </c>
      <c r="W34">
        <f t="shared" ref="W34" si="70">P34+V34</f>
        <v>49138799828.651138</v>
      </c>
      <c r="X34">
        <v>14</v>
      </c>
      <c r="Y34">
        <f t="shared" si="9"/>
        <v>80576.544386480295</v>
      </c>
      <c r="Z34" s="1">
        <f t="shared" ref="Z34" si="71">(AC34*$AG$5*0.00251)/6000-35.9</f>
        <v>175.930771629839</v>
      </c>
      <c r="AA34" s="1">
        <f t="shared" ref="AA34" si="72">IF((AD34*$AG$5*0.00251)/6000-35.9&gt;0,(AD34*$AG$5*0.00251)/6000-35.9,0)</f>
        <v>0</v>
      </c>
      <c r="AB34" s="1"/>
      <c r="AC34" s="1">
        <f t="shared" ref="AC34" si="73">(P34/$AG$5)*0.01</f>
        <v>48.839542669562263</v>
      </c>
      <c r="AD34" s="1">
        <f t="shared" ref="AD34" si="74">0.5*(E34-J34)</f>
        <v>-12.5</v>
      </c>
      <c r="AE34" s="1">
        <f t="shared" ref="AE34" si="75">(Z34+35.9)/0.00251</f>
        <v>84394.72973300358</v>
      </c>
      <c r="AF34" s="1">
        <f t="shared" ref="AF34" si="76">AE34*6000</f>
        <v>506368378.39802146</v>
      </c>
      <c r="AG34" s="1"/>
      <c r="AH34" s="1"/>
    </row>
    <row r="35" spans="2:34">
      <c r="B35" s="13">
        <v>8</v>
      </c>
      <c r="C35" s="1" t="s">
        <v>52</v>
      </c>
      <c r="D35" s="1">
        <v>250</v>
      </c>
      <c r="E35" s="1">
        <f t="shared" ref="E35" si="77">$D$7</f>
        <v>87.5</v>
      </c>
      <c r="F35" s="1">
        <f>Y34</f>
        <v>80576.544386480295</v>
      </c>
      <c r="G35" s="1">
        <f>([1]Baseline!E35*0.75)</f>
        <v>262.5</v>
      </c>
      <c r="H35" s="1">
        <f>($G$7)</f>
        <v>50</v>
      </c>
      <c r="I35" s="1"/>
      <c r="J35" s="1">
        <v>40</v>
      </c>
      <c r="K35" s="1"/>
      <c r="L35" s="1">
        <f t="shared" si="1"/>
        <v>462.5</v>
      </c>
      <c r="M35" s="1">
        <f t="shared" si="2"/>
        <v>47.5</v>
      </c>
      <c r="N35">
        <f t="shared" si="3"/>
        <v>80576.544386480295</v>
      </c>
      <c r="O35">
        <v>14</v>
      </c>
      <c r="P35">
        <f t="shared" si="4"/>
        <v>49138799828.651146</v>
      </c>
      <c r="Q35">
        <f t="shared" si="5"/>
        <v>512.5</v>
      </c>
      <c r="R35">
        <f t="shared" si="6"/>
        <v>0</v>
      </c>
      <c r="S35">
        <f t="shared" si="7"/>
        <v>50</v>
      </c>
      <c r="T35">
        <f t="shared" si="11"/>
        <v>268.00014049639378</v>
      </c>
      <c r="V35">
        <f t="shared" si="8"/>
        <v>1533436892.3264315</v>
      </c>
      <c r="W35">
        <f>P35+V35</f>
        <v>50672236720.977577</v>
      </c>
      <c r="X35">
        <v>14</v>
      </c>
      <c r="Y35">
        <f t="shared" si="9"/>
        <v>83091.03489600154</v>
      </c>
      <c r="Z35" s="1"/>
      <c r="AA35" s="1"/>
      <c r="AB35" s="1"/>
      <c r="AC35" s="1"/>
      <c r="AD35" s="1"/>
      <c r="AE35" s="1"/>
      <c r="AF35" s="1"/>
      <c r="AG35" s="1"/>
      <c r="AH35" s="1"/>
    </row>
    <row r="36" spans="2:34">
      <c r="B36" s="13">
        <v>8</v>
      </c>
      <c r="C36" s="1" t="s">
        <v>53</v>
      </c>
      <c r="D36" s="1">
        <v>100</v>
      </c>
      <c r="E36" s="1">
        <f t="shared" ref="E36" si="78">$D$8</f>
        <v>45</v>
      </c>
      <c r="F36" s="1">
        <f t="shared" ref="F36" si="79">Y35</f>
        <v>83091.03489600154</v>
      </c>
      <c r="G36" s="1">
        <f>([1]Baseline!E36*0.75)</f>
        <v>135</v>
      </c>
      <c r="H36" s="1">
        <f>$G$8</f>
        <v>100</v>
      </c>
      <c r="I36" s="1">
        <f t="shared" ref="I36" si="80">AC36</f>
        <v>48.873685108967578</v>
      </c>
      <c r="J36" s="1">
        <v>70</v>
      </c>
      <c r="K36" s="1">
        <f>AD36</f>
        <v>-12.5</v>
      </c>
      <c r="L36" s="10">
        <f t="shared" si="1"/>
        <v>86.126314891032422</v>
      </c>
      <c r="M36" s="10">
        <f t="shared" si="2"/>
        <v>-12.5</v>
      </c>
      <c r="N36">
        <f t="shared" si="3"/>
        <v>83091.03489600154</v>
      </c>
      <c r="O36">
        <v>14</v>
      </c>
      <c r="P36">
        <f t="shared" si="4"/>
        <v>50672236720.977577</v>
      </c>
      <c r="Q36">
        <f t="shared" si="5"/>
        <v>235</v>
      </c>
      <c r="R36">
        <f t="shared" si="6"/>
        <v>48.873685108967578</v>
      </c>
      <c r="S36">
        <f t="shared" si="7"/>
        <v>100</v>
      </c>
      <c r="T36">
        <f t="shared" si="11"/>
        <v>276.36341562763175</v>
      </c>
      <c r="V36">
        <f t="shared" si="8"/>
        <v>-1499829302.2073491</v>
      </c>
      <c r="W36">
        <f t="shared" ref="W36" si="81">P36+V36</f>
        <v>49172407418.770226</v>
      </c>
      <c r="X36">
        <v>14</v>
      </c>
      <c r="Y36">
        <f t="shared" si="9"/>
        <v>80631.653251295793</v>
      </c>
      <c r="Z36" s="1">
        <f t="shared" ref="Z36" si="82">(AC36*$AG$5*0.00251)/6000-35.9</f>
        <v>176.07885694942289</v>
      </c>
      <c r="AA36" s="1">
        <f t="shared" ref="AA36" si="83">IF((AD36*$AG$5*0.00251)/6000-35.9&gt;0,(AD36*$AG$5*0.00251)/6000-35.9,0)</f>
        <v>0</v>
      </c>
      <c r="AB36" s="1"/>
      <c r="AC36" s="1">
        <f t="shared" ref="AC36" si="84">(P36/$AG$5)*0.01</f>
        <v>48.873685108967578</v>
      </c>
      <c r="AD36" s="1">
        <f t="shared" ref="AD36" si="85">0.5*(E36-J36)</f>
        <v>-12.5</v>
      </c>
      <c r="AE36" s="1">
        <f t="shared" ref="AE36" si="86">(Z36+35.9)/0.00251</f>
        <v>84453.727868295973</v>
      </c>
      <c r="AF36" s="1">
        <f t="shared" ref="AF36" si="87">AE36*6000</f>
        <v>506722367.20977587</v>
      </c>
      <c r="AG36" s="1"/>
      <c r="AH36" s="1"/>
    </row>
    <row r="37" spans="2:34">
      <c r="B37" s="13">
        <v>9</v>
      </c>
      <c r="C37" s="1" t="s">
        <v>52</v>
      </c>
      <c r="D37" s="1">
        <v>250</v>
      </c>
      <c r="E37" s="1">
        <f t="shared" ref="E37" si="88">$D$7</f>
        <v>87.5</v>
      </c>
      <c r="F37" s="1">
        <f>Y36</f>
        <v>80631.653251295793</v>
      </c>
      <c r="G37" s="1">
        <f>([1]Baseline!E37*0.75)</f>
        <v>262.5</v>
      </c>
      <c r="H37" s="1">
        <f>($G$7)</f>
        <v>50</v>
      </c>
      <c r="I37" s="1"/>
      <c r="J37" s="1">
        <v>40</v>
      </c>
      <c r="K37" s="1"/>
      <c r="L37" s="1">
        <f t="shared" si="1"/>
        <v>462.5</v>
      </c>
      <c r="M37" s="1">
        <f t="shared" si="2"/>
        <v>47.5</v>
      </c>
      <c r="N37">
        <f t="shared" si="3"/>
        <v>80631.653251295793</v>
      </c>
      <c r="O37">
        <v>14</v>
      </c>
      <c r="P37">
        <f t="shared" si="4"/>
        <v>49172407418.770226</v>
      </c>
      <c r="Q37">
        <f t="shared" si="5"/>
        <v>512.5</v>
      </c>
      <c r="R37">
        <f t="shared" si="6"/>
        <v>0</v>
      </c>
      <c r="S37">
        <f t="shared" si="7"/>
        <v>50</v>
      </c>
      <c r="T37">
        <f t="shared" si="11"/>
        <v>268.18343432744115</v>
      </c>
      <c r="V37">
        <f t="shared" si="8"/>
        <v>1531991803.762454</v>
      </c>
      <c r="W37">
        <f>P37+V37</f>
        <v>50704399222.532677</v>
      </c>
      <c r="X37">
        <v>14</v>
      </c>
      <c r="Y37">
        <f t="shared" si="9"/>
        <v>83143.7741416317</v>
      </c>
      <c r="Z37" s="1"/>
      <c r="AA37" s="1"/>
      <c r="AB37" s="1"/>
      <c r="AC37" s="1"/>
      <c r="AD37" s="1"/>
      <c r="AE37" s="1"/>
      <c r="AF37" s="1"/>
      <c r="AG37" s="1"/>
      <c r="AH37" s="1"/>
    </row>
    <row r="38" spans="2:34">
      <c r="B38" s="13">
        <v>9</v>
      </c>
      <c r="C38" s="1" t="s">
        <v>53</v>
      </c>
      <c r="D38" s="1">
        <v>100</v>
      </c>
      <c r="E38" s="1">
        <f t="shared" ref="E38" si="89">$D$8</f>
        <v>45</v>
      </c>
      <c r="F38" s="1">
        <f t="shared" ref="F38" si="90">Y37</f>
        <v>83143.7741416317</v>
      </c>
      <c r="G38" s="1">
        <f>([1]Baseline!E38*0.75)</f>
        <v>135</v>
      </c>
      <c r="H38" s="1">
        <f>$G$8</f>
        <v>100</v>
      </c>
      <c r="I38" s="1">
        <f t="shared" ref="I38" si="91">AC38</f>
        <v>48.904706040251426</v>
      </c>
      <c r="J38" s="1">
        <v>70</v>
      </c>
      <c r="K38" s="1">
        <f>AD38</f>
        <v>-12.5</v>
      </c>
      <c r="L38" s="10">
        <f t="shared" si="1"/>
        <v>86.095293959748574</v>
      </c>
      <c r="M38" s="10">
        <f t="shared" si="2"/>
        <v>-12.5</v>
      </c>
      <c r="N38">
        <f t="shared" si="3"/>
        <v>83143.7741416317</v>
      </c>
      <c r="O38">
        <v>14</v>
      </c>
      <c r="P38">
        <f t="shared" si="4"/>
        <v>50704399222.532677</v>
      </c>
      <c r="Q38">
        <f t="shared" si="5"/>
        <v>235</v>
      </c>
      <c r="R38">
        <f t="shared" si="6"/>
        <v>48.904706040251426</v>
      </c>
      <c r="S38">
        <f t="shared" si="7"/>
        <v>100</v>
      </c>
      <c r="T38">
        <f t="shared" si="11"/>
        <v>276.53882803016376</v>
      </c>
      <c r="V38">
        <f t="shared" si="8"/>
        <v>-1501456822.6111534</v>
      </c>
      <c r="W38">
        <f t="shared" ref="W38" si="92">P38+V38</f>
        <v>49202942399.921524</v>
      </c>
      <c r="X38">
        <v>14</v>
      </c>
      <c r="Y38">
        <f t="shared" si="9"/>
        <v>80681.723730685961</v>
      </c>
      <c r="Z38" s="1">
        <f t="shared" ref="Z38" si="93">(AC38*$AG$5*0.00251)/6000-35.9</f>
        <v>176.21340341426171</v>
      </c>
      <c r="AA38" s="1">
        <f t="shared" ref="AA38" si="94">IF((AD38*$AG$5*0.00251)/6000-35.9&gt;0,(AD38*$AG$5*0.00251)/6000-35.9,0)</f>
        <v>0</v>
      </c>
      <c r="AB38" s="1"/>
      <c r="AC38" s="1">
        <f t="shared" ref="AC38" si="95">(P38/$AG$5)*0.01</f>
        <v>48.904706040251426</v>
      </c>
      <c r="AD38" s="1">
        <f t="shared" ref="AD38" si="96">0.5*(E38-J38)</f>
        <v>-12.5</v>
      </c>
      <c r="AE38" s="1">
        <f t="shared" ref="AE38" si="97">(Z38+35.9)/0.00251</f>
        <v>84507.332037554457</v>
      </c>
      <c r="AF38" s="1">
        <f t="shared" ref="AF38" si="98">AE38*6000</f>
        <v>507043992.22532672</v>
      </c>
      <c r="AG38" s="1"/>
      <c r="AH38" s="1"/>
    </row>
    <row r="39" spans="2:34">
      <c r="B39" s="13">
        <v>10</v>
      </c>
      <c r="C39" s="1" t="s">
        <v>52</v>
      </c>
      <c r="D39" s="1">
        <v>250</v>
      </c>
      <c r="E39" s="1">
        <f t="shared" ref="E39" si="99">$D$7</f>
        <v>87.5</v>
      </c>
      <c r="F39" s="1">
        <f>Y38</f>
        <v>80681.723730685961</v>
      </c>
      <c r="G39" s="1">
        <f>([1]Baseline!E39*0.75)</f>
        <v>262.5</v>
      </c>
      <c r="H39" s="1">
        <f>($G$7)</f>
        <v>50</v>
      </c>
      <c r="I39" s="1"/>
      <c r="J39" s="1">
        <v>40</v>
      </c>
      <c r="K39" s="1"/>
      <c r="L39" s="1">
        <f t="shared" si="1"/>
        <v>462.5</v>
      </c>
      <c r="M39" s="1">
        <f t="shared" si="2"/>
        <v>47.5</v>
      </c>
      <c r="N39">
        <f t="shared" si="3"/>
        <v>80681.723730685961</v>
      </c>
      <c r="O39">
        <v>14</v>
      </c>
      <c r="P39">
        <f t="shared" si="4"/>
        <v>49202942399.921524</v>
      </c>
      <c r="Q39">
        <f t="shared" si="5"/>
        <v>512.5</v>
      </c>
      <c r="R39">
        <f t="shared" si="6"/>
        <v>0</v>
      </c>
      <c r="S39">
        <f t="shared" si="7"/>
        <v>50</v>
      </c>
      <c r="T39">
        <f t="shared" si="11"/>
        <v>268.34997032887253</v>
      </c>
      <c r="V39">
        <f t="shared" si="8"/>
        <v>1530678833.9271691</v>
      </c>
      <c r="W39">
        <f>P39+V39</f>
        <v>50733621233.848694</v>
      </c>
      <c r="X39">
        <v>14</v>
      </c>
      <c r="Y39">
        <f t="shared" si="9"/>
        <v>83191.691646741267</v>
      </c>
      <c r="Z39" s="1"/>
      <c r="AA39" s="1"/>
      <c r="AB39" s="1"/>
      <c r="AC39" s="1"/>
      <c r="AD39" s="1"/>
      <c r="AE39" s="1"/>
      <c r="AF39" s="1"/>
      <c r="AG39" s="1"/>
      <c r="AH39" s="1"/>
    </row>
    <row r="40" spans="2:34">
      <c r="B40">
        <v>10</v>
      </c>
      <c r="C40" s="1" t="s">
        <v>53</v>
      </c>
      <c r="D40" s="1">
        <v>100</v>
      </c>
      <c r="E40" s="1">
        <f t="shared" ref="E40" si="100">$D$8</f>
        <v>45</v>
      </c>
      <c r="F40" s="1">
        <f t="shared" ref="F40" si="101">Y39</f>
        <v>83191.691646741267</v>
      </c>
      <c r="G40" s="1">
        <f>([1]Baseline!E40*0.75)</f>
        <v>135</v>
      </c>
      <c r="H40" s="1">
        <f>$G$8</f>
        <v>100</v>
      </c>
      <c r="I40" s="1">
        <f t="shared" ref="I40" si="102">AC40</f>
        <v>48.93289085054851</v>
      </c>
      <c r="J40" s="1">
        <v>70</v>
      </c>
      <c r="K40" s="1">
        <f>AD40</f>
        <v>-12.5</v>
      </c>
      <c r="L40" s="10">
        <f t="shared" si="1"/>
        <v>86.067109149451483</v>
      </c>
      <c r="M40" s="10">
        <f t="shared" si="2"/>
        <v>-12.5</v>
      </c>
      <c r="N40">
        <f t="shared" si="3"/>
        <v>83191.691646741267</v>
      </c>
      <c r="O40">
        <v>14</v>
      </c>
      <c r="P40">
        <f t="shared" si="4"/>
        <v>50733621233.848694</v>
      </c>
      <c r="Q40">
        <f t="shared" si="5"/>
        <v>235</v>
      </c>
      <c r="R40">
        <f t="shared" si="6"/>
        <v>48.93289085054851</v>
      </c>
      <c r="S40">
        <f t="shared" si="7"/>
        <v>100</v>
      </c>
      <c r="T40">
        <f t="shared" si="11"/>
        <v>276.69820317089955</v>
      </c>
      <c r="V40">
        <f t="shared" si="8"/>
        <v>-1502935545.2650964</v>
      </c>
      <c r="W40">
        <f t="shared" ref="W40" si="103">P40+V40</f>
        <v>49230685688.583595</v>
      </c>
      <c r="X40">
        <v>14</v>
      </c>
      <c r="Y40">
        <f t="shared" si="9"/>
        <v>80727.216464291618</v>
      </c>
      <c r="Z40" s="1">
        <f t="shared" ref="Z40" si="104">(AC40*$AG$5*0.00251)/6000-35.9</f>
        <v>176.33564882826704</v>
      </c>
      <c r="AA40" s="1">
        <f t="shared" ref="AA40" si="105">IF((AD40*$AG$5*0.00251)/6000-35.9&gt;0,(AD40*$AG$5*0.00251)/6000-35.9,0)</f>
        <v>0</v>
      </c>
      <c r="AB40" s="1"/>
      <c r="AC40" s="1">
        <f t="shared" ref="AC40" si="106">(P40/$AG$5)*0.01</f>
        <v>48.93289085054851</v>
      </c>
      <c r="AD40" s="1">
        <f t="shared" ref="AD40" si="107">0.5*(E40-J40)</f>
        <v>-12.5</v>
      </c>
      <c r="AE40" s="1">
        <f t="shared" ref="AE40" si="108">(Z40+35.9)/0.00251</f>
        <v>84556.03538974782</v>
      </c>
      <c r="AF40" s="1">
        <f t="shared" ref="AF40" si="109">AE40*6000</f>
        <v>507336212.33848691</v>
      </c>
      <c r="AG40" s="1"/>
      <c r="AH40" s="1"/>
    </row>
    <row r="41" spans="2:34">
      <c r="B41">
        <v>11</v>
      </c>
      <c r="C41" s="1" t="s">
        <v>52</v>
      </c>
      <c r="D41" s="1">
        <v>250</v>
      </c>
      <c r="E41" s="1">
        <f t="shared" ref="E41" si="110">$D$7</f>
        <v>87.5</v>
      </c>
      <c r="F41" s="1">
        <f>Y40</f>
        <v>80727.216464291618</v>
      </c>
      <c r="G41" s="1">
        <f>([1]Baseline!E41*0.75)</f>
        <v>262.5</v>
      </c>
      <c r="H41" s="1">
        <f>($G$7)</f>
        <v>50</v>
      </c>
      <c r="I41" s="1"/>
      <c r="J41" s="1">
        <v>40</v>
      </c>
      <c r="K41" s="1"/>
      <c r="L41" s="1">
        <f t="shared" si="1"/>
        <v>462.5</v>
      </c>
      <c r="M41" s="1">
        <f t="shared" si="2"/>
        <v>47.5</v>
      </c>
      <c r="N41">
        <f t="shared" si="3"/>
        <v>80727.216464291618</v>
      </c>
      <c r="O41">
        <v>14</v>
      </c>
      <c r="P41">
        <f t="shared" si="4"/>
        <v>49230685688.583603</v>
      </c>
      <c r="Q41">
        <f t="shared" si="5"/>
        <v>512.5</v>
      </c>
      <c r="R41">
        <f t="shared" si="6"/>
        <v>0</v>
      </c>
      <c r="S41">
        <f t="shared" si="7"/>
        <v>50</v>
      </c>
      <c r="T41">
        <f t="shared" si="11"/>
        <v>268.5012806027334</v>
      </c>
      <c r="V41">
        <f t="shared" si="8"/>
        <v>1529485903.7280498</v>
      </c>
      <c r="W41">
        <f>P41+V41</f>
        <v>50760171592.311653</v>
      </c>
      <c r="X41">
        <v>14</v>
      </c>
      <c r="Y41">
        <f t="shared" si="9"/>
        <v>83235.228243984748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2:34">
      <c r="B42">
        <v>11</v>
      </c>
      <c r="C42" s="1" t="s">
        <v>53</v>
      </c>
      <c r="D42" s="1">
        <v>100</v>
      </c>
      <c r="E42" s="1">
        <f t="shared" ref="E42" si="111">$D$8</f>
        <v>45</v>
      </c>
      <c r="F42" s="1">
        <f t="shared" ref="F42" si="112">Y41</f>
        <v>83235.228243984748</v>
      </c>
      <c r="G42" s="1">
        <f>([1]Baseline!E42*0.75)</f>
        <v>135</v>
      </c>
      <c r="H42" s="1">
        <f>$G$8</f>
        <v>100</v>
      </c>
      <c r="I42" s="1">
        <f t="shared" ref="I42" si="113">AC42</f>
        <v>48.958498835177146</v>
      </c>
      <c r="J42" s="1">
        <v>70</v>
      </c>
      <c r="K42" s="1">
        <f>AD42</f>
        <v>-12.5</v>
      </c>
      <c r="L42" s="10">
        <f t="shared" si="1"/>
        <v>86.041501164822847</v>
      </c>
      <c r="M42" s="10">
        <f t="shared" si="2"/>
        <v>-12.5</v>
      </c>
      <c r="N42">
        <f t="shared" si="3"/>
        <v>83235.228243984748</v>
      </c>
      <c r="O42">
        <v>14</v>
      </c>
      <c r="P42">
        <f t="shared" si="4"/>
        <v>50760171592.311661</v>
      </c>
      <c r="Q42">
        <f t="shared" si="5"/>
        <v>235</v>
      </c>
      <c r="R42">
        <f t="shared" si="6"/>
        <v>48.958498835177146</v>
      </c>
      <c r="S42">
        <f t="shared" si="7"/>
        <v>100</v>
      </c>
      <c r="T42">
        <f t="shared" si="11"/>
        <v>276.84300727322022</v>
      </c>
      <c r="V42">
        <f t="shared" si="8"/>
        <v>-1504279074.1586049</v>
      </c>
      <c r="W42">
        <f t="shared" ref="W42" si="114">P42+V42</f>
        <v>49255892518.153053</v>
      </c>
      <c r="X42">
        <v>14</v>
      </c>
      <c r="Y42">
        <f t="shared" si="9"/>
        <v>80768.54997729414</v>
      </c>
      <c r="Z42" s="1">
        <f t="shared" ref="Z42" si="115">(AC42*$AG$5*0.00251)/6000-35.9</f>
        <v>176.44671782783712</v>
      </c>
      <c r="AA42" s="1">
        <f t="shared" ref="AA42" si="116">IF((AD42*$AG$5*0.00251)/6000-35.9&gt;0,(AD42*$AG$5*0.00251)/6000-35.9,0)</f>
        <v>0</v>
      </c>
      <c r="AB42" s="1"/>
      <c r="AC42" s="1">
        <f t="shared" ref="AC42" si="117">(P42/$AG$5)*0.01</f>
        <v>48.958498835177146</v>
      </c>
      <c r="AD42" s="1">
        <f t="shared" ref="AD42" si="118">0.5*(E42-J42)</f>
        <v>-12.5</v>
      </c>
      <c r="AE42" s="1">
        <f t="shared" ref="AE42" si="119">(Z42+35.9)/0.00251</f>
        <v>84600.2859871861</v>
      </c>
      <c r="AF42" s="1">
        <f t="shared" ref="AF42" si="120">AE42*6000</f>
        <v>507601715.92311662</v>
      </c>
      <c r="AG42" s="1"/>
      <c r="AH42" s="1"/>
    </row>
    <row r="43" spans="2:34">
      <c r="B43">
        <v>12</v>
      </c>
      <c r="C43" s="1" t="s">
        <v>52</v>
      </c>
      <c r="D43" s="1">
        <v>250</v>
      </c>
      <c r="E43" s="1">
        <f t="shared" ref="E43" si="121">$D$7</f>
        <v>87.5</v>
      </c>
      <c r="F43" s="1">
        <f>Y42</f>
        <v>80768.54997729414</v>
      </c>
      <c r="G43" s="1">
        <f>([1]Baseline!E43*0.75)</f>
        <v>262.5</v>
      </c>
      <c r="H43" s="1">
        <f>($G$7)</f>
        <v>50</v>
      </c>
      <c r="I43" s="1"/>
      <c r="J43" s="1">
        <v>40</v>
      </c>
      <c r="K43" s="1"/>
      <c r="L43" s="1">
        <f t="shared" si="1"/>
        <v>462.5</v>
      </c>
      <c r="M43" s="1">
        <f t="shared" si="2"/>
        <v>47.5</v>
      </c>
      <c r="N43">
        <f t="shared" si="3"/>
        <v>80768.54997729414</v>
      </c>
      <c r="O43">
        <v>14</v>
      </c>
      <c r="P43">
        <f t="shared" si="4"/>
        <v>49255892518.153061</v>
      </c>
      <c r="Q43">
        <f t="shared" si="5"/>
        <v>512.5</v>
      </c>
      <c r="R43">
        <f t="shared" si="6"/>
        <v>0</v>
      </c>
      <c r="S43">
        <f t="shared" si="7"/>
        <v>50</v>
      </c>
      <c r="T43">
        <f t="shared" si="11"/>
        <v>268.63875717704207</v>
      </c>
      <c r="V43">
        <f t="shared" si="8"/>
        <v>1528402038.4162004</v>
      </c>
      <c r="W43">
        <f>P43+V43</f>
        <v>50784294556.56926</v>
      </c>
      <c r="X43">
        <v>14</v>
      </c>
      <c r="Y43">
        <f t="shared" si="9"/>
        <v>83274.784462431548</v>
      </c>
      <c r="Z43" s="1"/>
      <c r="AA43" s="1"/>
      <c r="AB43" s="1"/>
      <c r="AC43" s="1"/>
      <c r="AD43" s="1"/>
      <c r="AE43" s="1"/>
      <c r="AF43" s="1"/>
      <c r="AG43" s="1"/>
      <c r="AH43" s="1"/>
    </row>
    <row r="44" spans="2:34">
      <c r="B44">
        <v>12</v>
      </c>
      <c r="C44" s="1" t="s">
        <v>53</v>
      </c>
      <c r="D44" s="1">
        <v>100</v>
      </c>
      <c r="E44" s="1">
        <f t="shared" ref="E44" si="122">$D$8</f>
        <v>45</v>
      </c>
      <c r="F44" s="1">
        <f t="shared" ref="F44" si="123">Y43</f>
        <v>83274.784462431548</v>
      </c>
      <c r="G44" s="1">
        <f>([1]Baseline!E44*0.75)</f>
        <v>135</v>
      </c>
      <c r="H44" s="1">
        <f>$G$8</f>
        <v>100</v>
      </c>
      <c r="I44" s="1">
        <f t="shared" ref="I44" si="124">AC44</f>
        <v>48.981765583110771</v>
      </c>
      <c r="J44" s="1">
        <v>70</v>
      </c>
      <c r="K44" s="1">
        <f>AD44</f>
        <v>-12.5</v>
      </c>
      <c r="L44" s="10">
        <f t="shared" si="1"/>
        <v>86.018234416889229</v>
      </c>
      <c r="M44" s="10">
        <f t="shared" si="2"/>
        <v>-12.5</v>
      </c>
      <c r="N44">
        <f t="shared" si="3"/>
        <v>83274.784462431548</v>
      </c>
      <c r="O44">
        <v>14</v>
      </c>
      <c r="P44">
        <f t="shared" si="4"/>
        <v>50784294556.569252</v>
      </c>
      <c r="Q44">
        <f t="shared" si="5"/>
        <v>235</v>
      </c>
      <c r="R44">
        <f t="shared" si="6"/>
        <v>48.981765583110771</v>
      </c>
      <c r="S44">
        <f t="shared" si="7"/>
        <v>100</v>
      </c>
      <c r="T44">
        <f t="shared" si="11"/>
        <v>276.97457250950544</v>
      </c>
      <c r="V44">
        <f t="shared" si="8"/>
        <v>-1505499769.522186</v>
      </c>
      <c r="W44">
        <f t="shared" ref="W44" si="125">P44+V44</f>
        <v>49278794787.047066</v>
      </c>
      <c r="X44">
        <v>14</v>
      </c>
      <c r="Y44">
        <f t="shared" si="9"/>
        <v>80806.104530773751</v>
      </c>
      <c r="Z44" s="1">
        <f t="shared" ref="Z44" si="126">(AC44*$AG$5*0.00251)/6000-35.9</f>
        <v>176.54763222831468</v>
      </c>
      <c r="AA44" s="1">
        <f t="shared" ref="AA44" si="127">IF((AD44*$AG$5*0.00251)/6000-35.9&gt;0,(AD44*$AG$5*0.00251)/6000-35.9,0)</f>
        <v>0</v>
      </c>
      <c r="AB44" s="1"/>
      <c r="AC44" s="1">
        <f t="shared" ref="AC44" si="128">(P44/$AG$5)*0.01</f>
        <v>48.981765583110771</v>
      </c>
      <c r="AD44" s="1">
        <f t="shared" ref="AD44" si="129">0.5*(E44-J44)</f>
        <v>-12.5</v>
      </c>
      <c r="AE44" s="1">
        <f t="shared" ref="AE44" si="130">(Z44+35.9)/0.00251</f>
        <v>84640.490927615407</v>
      </c>
      <c r="AF44" s="1">
        <f t="shared" ref="AF44" si="131">AE44*6000</f>
        <v>507842945.56569242</v>
      </c>
      <c r="AG44" s="1"/>
      <c r="AH44" s="1"/>
    </row>
    <row r="45" spans="2:34">
      <c r="B45">
        <v>13</v>
      </c>
      <c r="C45" s="1" t="s">
        <v>52</v>
      </c>
      <c r="D45" s="1">
        <v>250</v>
      </c>
      <c r="E45" s="1">
        <f t="shared" ref="E45" si="132">$D$7</f>
        <v>87.5</v>
      </c>
      <c r="F45" s="1">
        <f>Y44</f>
        <v>80806.104530773751</v>
      </c>
      <c r="G45" s="1">
        <f>([1]Baseline!E45*0.75)</f>
        <v>262.5</v>
      </c>
      <c r="H45" s="1">
        <f>($G$7)</f>
        <v>50</v>
      </c>
      <c r="I45" s="1"/>
      <c r="J45" s="1">
        <v>40</v>
      </c>
      <c r="K45" s="1"/>
      <c r="L45" s="1">
        <f t="shared" si="1"/>
        <v>462.5</v>
      </c>
      <c r="M45" s="1">
        <f t="shared" si="2"/>
        <v>47.5</v>
      </c>
      <c r="N45">
        <f t="shared" si="3"/>
        <v>80806.104530773751</v>
      </c>
      <c r="O45">
        <v>14</v>
      </c>
      <c r="P45">
        <f t="shared" si="4"/>
        <v>49278794787.047066</v>
      </c>
      <c r="Q45">
        <f t="shared" si="5"/>
        <v>512.5</v>
      </c>
      <c r="R45">
        <f t="shared" si="6"/>
        <v>0</v>
      </c>
      <c r="S45">
        <f t="shared" si="7"/>
        <v>50</v>
      </c>
      <c r="T45">
        <f t="shared" si="11"/>
        <v>268.76366481220384</v>
      </c>
      <c r="V45">
        <f t="shared" si="8"/>
        <v>1527417266.620585</v>
      </c>
      <c r="W45">
        <f>P45+V45</f>
        <v>50806212053.667648</v>
      </c>
      <c r="X45">
        <v>14</v>
      </c>
      <c r="Y45">
        <f t="shared" si="9"/>
        <v>83310.724212363333</v>
      </c>
      <c r="Z45" s="1"/>
      <c r="AA45" s="1"/>
      <c r="AB45" s="1"/>
      <c r="AC45" s="1"/>
      <c r="AD45" s="1"/>
      <c r="AE45" s="1"/>
      <c r="AF45" s="1"/>
      <c r="AG45" s="1"/>
      <c r="AH45" s="1"/>
    </row>
    <row r="46" spans="2:34">
      <c r="B46">
        <v>13</v>
      </c>
      <c r="C46" s="1" t="s">
        <v>53</v>
      </c>
      <c r="D46" s="1">
        <v>100</v>
      </c>
      <c r="E46" s="1">
        <f t="shared" ref="E46" si="133">$D$8</f>
        <v>45</v>
      </c>
      <c r="F46" s="1">
        <f t="shared" ref="F46" si="134">Y45</f>
        <v>83310.724212363333</v>
      </c>
      <c r="G46" s="1">
        <f>([1]Baseline!E46*0.75)</f>
        <v>135</v>
      </c>
      <c r="H46" s="1">
        <f>$G$8</f>
        <v>100</v>
      </c>
      <c r="I46" s="1">
        <f t="shared" ref="I46" si="135">AC46</f>
        <v>49.002905144355381</v>
      </c>
      <c r="J46" s="1">
        <v>70</v>
      </c>
      <c r="K46" s="1">
        <f>AD46</f>
        <v>-12.5</v>
      </c>
      <c r="L46" s="10">
        <f t="shared" si="1"/>
        <v>85.997094855644619</v>
      </c>
      <c r="M46" s="10">
        <f t="shared" si="2"/>
        <v>-12.5</v>
      </c>
      <c r="N46">
        <f t="shared" si="3"/>
        <v>83310.724212363333</v>
      </c>
      <c r="O46">
        <v>14</v>
      </c>
      <c r="P46">
        <f t="shared" si="4"/>
        <v>50806212053.667656</v>
      </c>
      <c r="Q46">
        <f t="shared" si="5"/>
        <v>235</v>
      </c>
      <c r="R46">
        <f t="shared" si="6"/>
        <v>49.002905144355381</v>
      </c>
      <c r="S46">
        <f t="shared" si="7"/>
        <v>100</v>
      </c>
      <c r="T46">
        <f t="shared" si="11"/>
        <v>277.09410925688593</v>
      </c>
      <c r="V46">
        <f t="shared" si="8"/>
        <v>-1506608861.5393865</v>
      </c>
      <c r="W46">
        <f t="shared" ref="W46" si="136">P46+V46</f>
        <v>49299603192.128273</v>
      </c>
      <c r="X46">
        <v>14</v>
      </c>
      <c r="Y46">
        <f t="shared" si="9"/>
        <v>80840.22562004505</v>
      </c>
      <c r="Z46" s="1">
        <f t="shared" ref="Z46" si="137">(AC46*$AG$5*0.00251)/6000-35.9</f>
        <v>176.63932042450969</v>
      </c>
      <c r="AA46" s="1">
        <f t="shared" ref="AA46" si="138">IF((AD46*$AG$5*0.00251)/6000-35.9&gt;0,(AD46*$AG$5*0.00251)/6000-35.9,0)</f>
        <v>0</v>
      </c>
      <c r="AB46" s="1"/>
      <c r="AC46" s="1">
        <f t="shared" ref="AC46" si="139">(P46/$AG$5)*0.01</f>
        <v>49.002905144355381</v>
      </c>
      <c r="AD46" s="1">
        <f t="shared" ref="AD46" si="140">0.5*(E46-J46)</f>
        <v>-12.5</v>
      </c>
      <c r="AE46" s="1">
        <f t="shared" ref="AE46" si="141">(Z46+35.9)/0.00251</f>
        <v>84677.020089446087</v>
      </c>
      <c r="AF46" s="1">
        <f t="shared" ref="AF46" si="142">AE46*6000</f>
        <v>508062120.53667653</v>
      </c>
      <c r="AG46" s="1"/>
      <c r="AH46" s="1"/>
    </row>
    <row r="47" spans="2:34">
      <c r="B47">
        <v>14</v>
      </c>
      <c r="C47" s="1" t="s">
        <v>52</v>
      </c>
      <c r="D47" s="1">
        <v>250</v>
      </c>
      <c r="E47" s="1">
        <f t="shared" ref="E47" si="143">$D$7</f>
        <v>87.5</v>
      </c>
      <c r="F47" s="1">
        <f>Y46</f>
        <v>80840.22562004505</v>
      </c>
      <c r="G47" s="1">
        <f>([1]Baseline!E47*0.75)</f>
        <v>262.5</v>
      </c>
      <c r="H47" s="1">
        <f>($G$7)</f>
        <v>50</v>
      </c>
      <c r="I47" s="1"/>
      <c r="J47" s="1">
        <v>40</v>
      </c>
      <c r="K47" s="1"/>
      <c r="L47" s="1">
        <f t="shared" si="1"/>
        <v>462.5</v>
      </c>
      <c r="M47" s="1">
        <f t="shared" si="2"/>
        <v>47.5</v>
      </c>
      <c r="N47">
        <f t="shared" si="3"/>
        <v>80840.22562004505</v>
      </c>
      <c r="O47">
        <v>14</v>
      </c>
      <c r="P47">
        <f t="shared" si="4"/>
        <v>49299603192.128273</v>
      </c>
      <c r="Q47">
        <f t="shared" si="5"/>
        <v>512.5</v>
      </c>
      <c r="R47">
        <f t="shared" si="6"/>
        <v>0</v>
      </c>
      <c r="S47">
        <f t="shared" si="7"/>
        <v>50</v>
      </c>
      <c r="T47">
        <f t="shared" si="11"/>
        <v>268.87715263658527</v>
      </c>
      <c r="V47">
        <f t="shared" si="8"/>
        <v>1526522528.6131618</v>
      </c>
      <c r="W47">
        <f>P47+V47</f>
        <v>50826125720.741432</v>
      </c>
      <c r="X47">
        <v>14</v>
      </c>
      <c r="Y47">
        <f t="shared" si="9"/>
        <v>83343.378133184815</v>
      </c>
      <c r="Z47" s="1"/>
      <c r="AA47" s="1"/>
      <c r="AB47" s="1"/>
      <c r="AC47" s="1"/>
      <c r="AD47" s="1"/>
      <c r="AE47" s="1"/>
      <c r="AF47" s="1"/>
      <c r="AG47" s="1"/>
      <c r="AH47" s="1"/>
    </row>
    <row r="48" spans="2:34">
      <c r="B48">
        <v>14</v>
      </c>
      <c r="C48" s="1" t="s">
        <v>53</v>
      </c>
      <c r="D48" s="1">
        <v>100</v>
      </c>
      <c r="E48" s="1">
        <f t="shared" ref="E48" si="144">$D$8</f>
        <v>45</v>
      </c>
      <c r="F48" s="1">
        <f t="shared" ref="F48" si="145">Y47</f>
        <v>83343.378133184815</v>
      </c>
      <c r="G48" s="1">
        <f>([1]Baseline!E48*0.75)</f>
        <v>135</v>
      </c>
      <c r="H48" s="1">
        <f>$G$8</f>
        <v>100</v>
      </c>
      <c r="I48" s="1">
        <f t="shared" ref="I48" si="146">AC48</f>
        <v>49.022111999171905</v>
      </c>
      <c r="J48" s="1">
        <v>70</v>
      </c>
      <c r="K48" s="1">
        <f>AD48</f>
        <v>-12.5</v>
      </c>
      <c r="L48" s="10">
        <f t="shared" si="1"/>
        <v>85.977888000828102</v>
      </c>
      <c r="M48" s="10">
        <f t="shared" si="2"/>
        <v>-12.5</v>
      </c>
      <c r="N48">
        <f t="shared" si="3"/>
        <v>83343.378133184815</v>
      </c>
      <c r="O48">
        <v>14</v>
      </c>
      <c r="P48">
        <f t="shared" si="4"/>
        <v>50826125720.741425</v>
      </c>
      <c r="Q48">
        <f t="shared" si="5"/>
        <v>235</v>
      </c>
      <c r="R48">
        <f t="shared" si="6"/>
        <v>49.022111999171905</v>
      </c>
      <c r="S48">
        <f t="shared" si="7"/>
        <v>100</v>
      </c>
      <c r="T48">
        <f t="shared" si="11"/>
        <v>277.20271723250153</v>
      </c>
      <c r="V48">
        <f t="shared" si="8"/>
        <v>-1507616553.6625133</v>
      </c>
      <c r="W48">
        <f t="shared" ref="W48" si="147">P48+V48</f>
        <v>49318509167.078911</v>
      </c>
      <c r="X48">
        <v>14</v>
      </c>
      <c r="Y48">
        <f t="shared" si="9"/>
        <v>80871.227153153144</v>
      </c>
      <c r="Z48" s="1">
        <f t="shared" ref="Z48" si="148">(AC48*$AG$5*0.00251)/6000-35.9</f>
        <v>176.72262593176833</v>
      </c>
      <c r="AA48" s="1">
        <f t="shared" ref="AA48" si="149">IF((AD48*$AG$5*0.00251)/6000-35.9&gt;0,(AD48*$AG$5*0.00251)/6000-35.9,0)</f>
        <v>0</v>
      </c>
      <c r="AB48" s="1"/>
      <c r="AC48" s="1">
        <f t="shared" ref="AC48" si="150">(P48/$AG$5)*0.01</f>
        <v>49.022111999171905</v>
      </c>
      <c r="AD48" s="1">
        <f t="shared" ref="AD48" si="151">0.5*(E48-J48)</f>
        <v>-12.5</v>
      </c>
      <c r="AE48" s="1">
        <f t="shared" ref="AE48" si="152">(Z48+35.9)/0.00251</f>
        <v>84710.209534569061</v>
      </c>
      <c r="AF48" s="1">
        <f t="shared" ref="AF48" si="153">AE48*6000</f>
        <v>508261257.20741439</v>
      </c>
      <c r="AG48" s="1"/>
      <c r="AH48" s="1"/>
    </row>
    <row r="49" spans="2:34">
      <c r="B49">
        <v>15</v>
      </c>
      <c r="C49" s="1" t="s">
        <v>52</v>
      </c>
      <c r="D49" s="1">
        <v>250</v>
      </c>
      <c r="E49" s="1">
        <f t="shared" ref="E49" si="154">$D$7</f>
        <v>87.5</v>
      </c>
      <c r="F49" s="1">
        <f>Y48</f>
        <v>80871.227153153144</v>
      </c>
      <c r="G49" s="1">
        <f>([1]Baseline!E49*0.75)</f>
        <v>262.5</v>
      </c>
      <c r="H49" s="1">
        <f>($G$7)</f>
        <v>50</v>
      </c>
      <c r="I49" s="1"/>
      <c r="J49" s="1">
        <v>40</v>
      </c>
      <c r="K49" s="1"/>
      <c r="L49" s="1">
        <f t="shared" si="1"/>
        <v>462.5</v>
      </c>
      <c r="M49" s="1">
        <f t="shared" si="2"/>
        <v>47.5</v>
      </c>
      <c r="N49">
        <f t="shared" si="3"/>
        <v>80871.227153153144</v>
      </c>
      <c r="O49">
        <v>14</v>
      </c>
      <c r="P49">
        <f t="shared" si="4"/>
        <v>49318509167.078911</v>
      </c>
      <c r="Q49">
        <f t="shared" si="5"/>
        <v>512.5</v>
      </c>
      <c r="R49">
        <f t="shared" si="6"/>
        <v>0</v>
      </c>
      <c r="S49">
        <f t="shared" si="7"/>
        <v>50</v>
      </c>
      <c r="T49">
        <f t="shared" si="11"/>
        <v>268.98026471829382</v>
      </c>
      <c r="V49">
        <f t="shared" si="8"/>
        <v>1525709592.9609716</v>
      </c>
      <c r="W49">
        <f>P49+V49</f>
        <v>50844218760.039879</v>
      </c>
      <c r="X49">
        <v>14</v>
      </c>
      <c r="Y49">
        <f t="shared" si="9"/>
        <v>83373.046635248393</v>
      </c>
      <c r="Z49" s="1"/>
      <c r="AA49" s="1"/>
      <c r="AB49" s="1"/>
      <c r="AC49" s="1"/>
      <c r="AD49" s="1"/>
      <c r="AE49" s="1"/>
      <c r="AF49" s="1"/>
      <c r="AG49" s="1"/>
      <c r="AH49" s="1"/>
    </row>
    <row r="50" spans="2:34">
      <c r="B50">
        <v>15</v>
      </c>
      <c r="C50" s="1" t="s">
        <v>53</v>
      </c>
      <c r="D50" s="1">
        <v>100</v>
      </c>
      <c r="E50" s="1">
        <f t="shared" ref="E50" si="155">$D$8</f>
        <v>45</v>
      </c>
      <c r="F50" s="1">
        <f t="shared" ref="F50" si="156">Y49</f>
        <v>83373.046635248393</v>
      </c>
      <c r="G50" s="1">
        <f>([1]Baseline!E50*0.75)</f>
        <v>135</v>
      </c>
      <c r="H50" s="1">
        <f>$G$8</f>
        <v>100</v>
      </c>
      <c r="I50" s="1">
        <f t="shared" ref="I50" si="157">AC50</f>
        <v>49.03956284726069</v>
      </c>
      <c r="J50" s="1">
        <v>70</v>
      </c>
      <c r="K50" s="1">
        <f>AD50</f>
        <v>-12.5</v>
      </c>
      <c r="L50" s="10">
        <f t="shared" si="1"/>
        <v>85.960437152739303</v>
      </c>
      <c r="M50" s="10">
        <f t="shared" si="2"/>
        <v>-12.5</v>
      </c>
      <c r="N50">
        <f t="shared" si="3"/>
        <v>83373.046635248393</v>
      </c>
      <c r="O50">
        <v>14</v>
      </c>
      <c r="P50">
        <f t="shared" si="4"/>
        <v>50844218760.039879</v>
      </c>
      <c r="Q50">
        <f t="shared" si="5"/>
        <v>235</v>
      </c>
      <c r="R50">
        <f t="shared" si="6"/>
        <v>49.03956284726069</v>
      </c>
      <c r="S50">
        <f t="shared" si="7"/>
        <v>100</v>
      </c>
      <c r="T50">
        <f t="shared" si="11"/>
        <v>277.3013956107057</v>
      </c>
      <c r="V50">
        <f t="shared" si="8"/>
        <v>-1508532116.4826071</v>
      </c>
      <c r="W50">
        <f t="shared" ref="W50" si="158">P50+V50</f>
        <v>49335686643.557274</v>
      </c>
      <c r="X50">
        <v>14</v>
      </c>
      <c r="Y50">
        <f t="shared" si="9"/>
        <v>80899.394338772923</v>
      </c>
      <c r="Z50" s="1">
        <f t="shared" ref="Z50" si="159">(AC50*$AG$5*0.00251)/6000-35.9</f>
        <v>176.79831514616686</v>
      </c>
      <c r="AA50" s="1">
        <f t="shared" ref="AA50" si="160">IF((AD50*$AG$5*0.00251)/6000-35.9&gt;0,(AD50*$AG$5*0.00251)/6000-35.9,0)</f>
        <v>0</v>
      </c>
      <c r="AB50" s="1"/>
      <c r="AC50" s="1">
        <f t="shared" ref="AC50" si="161">(P50/$AG$5)*0.01</f>
        <v>49.03956284726069</v>
      </c>
      <c r="AD50" s="1">
        <f t="shared" ref="AD50" si="162">0.5*(E50-J50)</f>
        <v>-12.5</v>
      </c>
      <c r="AE50" s="1">
        <f t="shared" ref="AE50" si="163">(Z50+35.9)/0.00251</f>
        <v>84740.364600066474</v>
      </c>
      <c r="AF50" s="1">
        <f t="shared" ref="AF50" si="164">AE50*6000</f>
        <v>508442187.60039884</v>
      </c>
      <c r="AG50" s="1"/>
      <c r="AH50" s="1"/>
    </row>
    <row r="51" spans="2:34">
      <c r="B51">
        <v>16</v>
      </c>
      <c r="C51" s="1" t="s">
        <v>52</v>
      </c>
      <c r="D51" s="1">
        <v>250</v>
      </c>
      <c r="E51" s="1">
        <f t="shared" ref="E51" si="165">$D$7</f>
        <v>87.5</v>
      </c>
      <c r="F51" s="1">
        <f>Y50</f>
        <v>80899.394338772923</v>
      </c>
      <c r="G51" s="1">
        <f>([1]Baseline!E51*0.75)</f>
        <v>262.5</v>
      </c>
      <c r="H51" s="1">
        <f>($G$7)</f>
        <v>50</v>
      </c>
      <c r="I51" s="1"/>
      <c r="J51" s="1">
        <v>40</v>
      </c>
      <c r="K51" s="1"/>
      <c r="L51" s="1">
        <f t="shared" si="1"/>
        <v>462.5</v>
      </c>
      <c r="M51" s="1">
        <f t="shared" si="2"/>
        <v>47.5</v>
      </c>
      <c r="N51">
        <f t="shared" si="3"/>
        <v>80899.394338772923</v>
      </c>
      <c r="O51">
        <v>14</v>
      </c>
      <c r="P51">
        <f t="shared" si="4"/>
        <v>49335686643.557281</v>
      </c>
      <c r="Q51">
        <f t="shared" si="5"/>
        <v>512.5</v>
      </c>
      <c r="R51">
        <f t="shared" si="6"/>
        <v>0</v>
      </c>
      <c r="S51">
        <f t="shared" si="7"/>
        <v>50</v>
      </c>
      <c r="T51">
        <f t="shared" si="11"/>
        <v>269.07394967042188</v>
      </c>
      <c r="V51">
        <f t="shared" si="8"/>
        <v>1524970980.798394</v>
      </c>
      <c r="W51">
        <f>P51+V51</f>
        <v>50860657624.355675</v>
      </c>
      <c r="X51">
        <v>14</v>
      </c>
      <c r="Y51">
        <f t="shared" si="9"/>
        <v>83400.002663576801</v>
      </c>
      <c r="Z51" s="1"/>
      <c r="AA51" s="1"/>
      <c r="AB51" s="1"/>
      <c r="AC51" s="1"/>
      <c r="AD51" s="1"/>
      <c r="AE51" s="1"/>
      <c r="AF51" s="1"/>
      <c r="AG51" s="1"/>
      <c r="AH51" s="1"/>
    </row>
    <row r="52" spans="2:34">
      <c r="B52">
        <v>16</v>
      </c>
      <c r="C52" s="1" t="s">
        <v>53</v>
      </c>
      <c r="D52" s="1">
        <v>100</v>
      </c>
      <c r="E52" s="1">
        <f t="shared" ref="E52" si="166">$D$8</f>
        <v>45</v>
      </c>
      <c r="F52" s="1">
        <f t="shared" ref="F52" si="167">Y51</f>
        <v>83400.002663576801</v>
      </c>
      <c r="G52" s="1">
        <f>([1]Baseline!E52*0.75)</f>
        <v>135</v>
      </c>
      <c r="H52" s="1">
        <f>$G$8</f>
        <v>100</v>
      </c>
      <c r="I52" s="1">
        <f t="shared" ref="I52" si="168">AC52</f>
        <v>49.055418233367746</v>
      </c>
      <c r="J52" s="1">
        <v>70</v>
      </c>
      <c r="K52" s="1">
        <f>AD52</f>
        <v>-12.5</v>
      </c>
      <c r="L52" s="10">
        <f t="shared" si="1"/>
        <v>85.944581766632254</v>
      </c>
      <c r="M52" s="10">
        <f t="shared" si="2"/>
        <v>-12.5</v>
      </c>
      <c r="N52">
        <f t="shared" si="3"/>
        <v>83400.002663576801</v>
      </c>
      <c r="O52">
        <v>14</v>
      </c>
      <c r="P52">
        <f t="shared" si="4"/>
        <v>50860657624.355675</v>
      </c>
      <c r="Q52">
        <f t="shared" si="5"/>
        <v>235</v>
      </c>
      <c r="R52">
        <f t="shared" si="6"/>
        <v>49.055418233367746</v>
      </c>
      <c r="S52">
        <f t="shared" si="7"/>
        <v>100</v>
      </c>
      <c r="T52">
        <f t="shared" si="11"/>
        <v>277.39105221529508</v>
      </c>
      <c r="V52">
        <f t="shared" si="8"/>
        <v>-1509363973.0172577</v>
      </c>
      <c r="W52">
        <f t="shared" ref="W52" si="169">P52+V52</f>
        <v>49351293651.338417</v>
      </c>
      <c r="X52">
        <v>14</v>
      </c>
      <c r="Y52">
        <f t="shared" si="9"/>
        <v>80924.986310078733</v>
      </c>
      <c r="Z52" s="1">
        <f t="shared" ref="Z52" si="170">(AC52*$AG$5*0.00251)/6000-35.9</f>
        <v>176.86708439522127</v>
      </c>
      <c r="AA52" s="1">
        <f t="shared" ref="AA52" si="171">IF((AD52*$AG$5*0.00251)/6000-35.9&gt;0,(AD52*$AG$5*0.00251)/6000-35.9,0)</f>
        <v>0</v>
      </c>
      <c r="AB52" s="1"/>
      <c r="AC52" s="1">
        <f t="shared" ref="AC52" si="172">(P52/$AG$5)*0.01</f>
        <v>49.055418233367746</v>
      </c>
      <c r="AD52" s="1">
        <f t="shared" ref="AD52" si="173">0.5*(E52-J52)</f>
        <v>-12.5</v>
      </c>
      <c r="AE52" s="1">
        <f t="shared" ref="AE52" si="174">(Z52+35.9)/0.00251</f>
        <v>84767.762707259462</v>
      </c>
      <c r="AF52" s="1">
        <f t="shared" ref="AF52" si="175">AE52*6000</f>
        <v>508606576.2435568</v>
      </c>
      <c r="AG52" s="1"/>
      <c r="AH52" s="1"/>
    </row>
    <row r="53" spans="2:34">
      <c r="B53">
        <v>17</v>
      </c>
      <c r="C53" s="1" t="s">
        <v>52</v>
      </c>
      <c r="D53" s="1">
        <v>250</v>
      </c>
      <c r="E53" s="1">
        <f t="shared" ref="E53" si="176">$D$7</f>
        <v>87.5</v>
      </c>
      <c r="F53" s="1">
        <f>Y52</f>
        <v>80924.986310078733</v>
      </c>
      <c r="G53" s="1">
        <f>([1]Baseline!E53*0.75)</f>
        <v>262.5</v>
      </c>
      <c r="H53" s="1">
        <f>($G$7)</f>
        <v>50</v>
      </c>
      <c r="I53" s="1"/>
      <c r="J53" s="1">
        <v>40</v>
      </c>
      <c r="K53" s="1"/>
      <c r="L53" s="1">
        <f t="shared" si="1"/>
        <v>462.5</v>
      </c>
      <c r="M53" s="1">
        <f t="shared" si="2"/>
        <v>47.5</v>
      </c>
      <c r="N53">
        <f t="shared" si="3"/>
        <v>80924.986310078733</v>
      </c>
      <c r="O53">
        <v>14</v>
      </c>
      <c r="P53">
        <f t="shared" si="4"/>
        <v>49351293651.338417</v>
      </c>
      <c r="Q53">
        <f t="shared" si="5"/>
        <v>512.5</v>
      </c>
      <c r="R53">
        <f t="shared" si="6"/>
        <v>0</v>
      </c>
      <c r="S53">
        <f t="shared" si="7"/>
        <v>50</v>
      </c>
      <c r="T53">
        <f t="shared" si="11"/>
        <v>269.15906937812042</v>
      </c>
      <c r="V53">
        <f t="shared" si="8"/>
        <v>1524299897.0228987</v>
      </c>
      <c r="W53">
        <f>P53+V53</f>
        <v>50875593548.361313</v>
      </c>
      <c r="X53">
        <v>14</v>
      </c>
      <c r="Y53">
        <f t="shared" si="9"/>
        <v>83424.494208909411</v>
      </c>
      <c r="Z53" s="1"/>
      <c r="AA53" s="1"/>
      <c r="AB53" s="1"/>
      <c r="AC53" s="1"/>
      <c r="AD53" s="1"/>
      <c r="AE53" s="1"/>
      <c r="AF53" s="1"/>
      <c r="AG53" s="1"/>
      <c r="AH53" s="1"/>
    </row>
    <row r="54" spans="2:34">
      <c r="B54">
        <v>17</v>
      </c>
      <c r="C54" s="1" t="s">
        <v>53</v>
      </c>
      <c r="D54" s="1">
        <v>100</v>
      </c>
      <c r="E54" s="1">
        <f t="shared" ref="E54" si="177">$D$8</f>
        <v>45</v>
      </c>
      <c r="F54" s="1">
        <f t="shared" ref="F54" si="178">Y53</f>
        <v>83424.494208909411</v>
      </c>
      <c r="G54" s="1">
        <f>([1]Baseline!E54*0.75)</f>
        <v>135</v>
      </c>
      <c r="H54" s="1">
        <f>$G$8</f>
        <v>100</v>
      </c>
      <c r="I54" s="1">
        <f t="shared" ref="I54" si="179">AC54</f>
        <v>49.06982402426825</v>
      </c>
      <c r="J54" s="1">
        <v>70</v>
      </c>
      <c r="K54" s="1">
        <f>AD54</f>
        <v>-12.5</v>
      </c>
      <c r="L54" s="10">
        <f t="shared" si="1"/>
        <v>85.930175975731743</v>
      </c>
      <c r="M54" s="10">
        <f t="shared" si="2"/>
        <v>-12.5</v>
      </c>
      <c r="N54">
        <f t="shared" si="3"/>
        <v>83424.494208909411</v>
      </c>
      <c r="O54">
        <v>14</v>
      </c>
      <c r="P54">
        <f t="shared" si="4"/>
        <v>50875593548.361313</v>
      </c>
      <c r="Q54">
        <f t="shared" si="5"/>
        <v>235</v>
      </c>
      <c r="R54">
        <f t="shared" si="6"/>
        <v>49.06982402426825</v>
      </c>
      <c r="S54">
        <f t="shared" si="7"/>
        <v>100</v>
      </c>
      <c r="T54">
        <f t="shared" si="11"/>
        <v>277.47251187132895</v>
      </c>
      <c r="V54">
        <f t="shared" si="8"/>
        <v>-1510119776.2008884</v>
      </c>
      <c r="W54">
        <f t="shared" ref="W54" si="180">P54+V54</f>
        <v>49365473772.160423</v>
      </c>
      <c r="X54">
        <v>14</v>
      </c>
      <c r="Y54">
        <f t="shared" si="9"/>
        <v>80948.238508724287</v>
      </c>
      <c r="Z54" s="1">
        <f t="shared" ref="Z54" si="181">(AC54*$AG$5*0.00251)/6000-35.9</f>
        <v>176.92956634397819</v>
      </c>
      <c r="AA54" s="1">
        <f t="shared" ref="AA54" si="182">IF((AD54*$AG$5*0.00251)/6000-35.9&gt;0,(AD54*$AG$5*0.00251)/6000-35.9,0)</f>
        <v>0</v>
      </c>
      <c r="AB54" s="1"/>
      <c r="AC54" s="1">
        <f t="shared" ref="AC54" si="183">(P54/$AG$5)*0.01</f>
        <v>49.06982402426825</v>
      </c>
      <c r="AD54" s="1">
        <f t="shared" ref="AD54" si="184">0.5*(E54-J54)</f>
        <v>-12.5</v>
      </c>
      <c r="AE54" s="1">
        <f t="shared" ref="AE54" si="185">(Z54+35.9)/0.00251</f>
        <v>84792.655913935538</v>
      </c>
      <c r="AF54" s="1">
        <f t="shared" ref="AF54" si="186">AE54*6000</f>
        <v>508755935.48361325</v>
      </c>
      <c r="AG54" s="1"/>
      <c r="AH54" s="1"/>
    </row>
    <row r="55" spans="2:34">
      <c r="B55">
        <v>18</v>
      </c>
      <c r="C55" s="1" t="s">
        <v>52</v>
      </c>
      <c r="D55" s="1">
        <v>250</v>
      </c>
      <c r="E55" s="1">
        <f t="shared" ref="E55" si="187">$D$7</f>
        <v>87.5</v>
      </c>
      <c r="F55" s="1">
        <f>Y54</f>
        <v>80948.238508724287</v>
      </c>
      <c r="G55" s="1">
        <f>([1]Baseline!E55*0.75)</f>
        <v>262.5</v>
      </c>
      <c r="H55" s="1">
        <f>($G$7)</f>
        <v>50</v>
      </c>
      <c r="I55" s="1"/>
      <c r="J55" s="1">
        <v>40</v>
      </c>
      <c r="K55" s="1"/>
      <c r="L55" s="1">
        <f t="shared" si="1"/>
        <v>462.5</v>
      </c>
      <c r="M55" s="1">
        <f t="shared" si="2"/>
        <v>47.5</v>
      </c>
      <c r="N55">
        <f t="shared" si="3"/>
        <v>80948.238508724287</v>
      </c>
      <c r="O55">
        <v>14</v>
      </c>
      <c r="P55">
        <f t="shared" si="4"/>
        <v>49365473772.160416</v>
      </c>
      <c r="Q55">
        <f t="shared" si="5"/>
        <v>512.5</v>
      </c>
      <c r="R55">
        <f t="shared" si="6"/>
        <v>0</v>
      </c>
      <c r="S55">
        <f t="shared" si="7"/>
        <v>50</v>
      </c>
      <c r="T55">
        <f t="shared" si="11"/>
        <v>269.23640692779202</v>
      </c>
      <c r="V55">
        <f t="shared" si="8"/>
        <v>1523690167.7812877</v>
      </c>
      <c r="W55">
        <f>P55+V55</f>
        <v>50889163939.941704</v>
      </c>
      <c r="X55">
        <v>14</v>
      </c>
      <c r="Y55">
        <f t="shared" si="9"/>
        <v>83446.746589173723</v>
      </c>
      <c r="Z55" s="1"/>
      <c r="AA55" s="1"/>
      <c r="AB55" s="1"/>
      <c r="AC55" s="1"/>
      <c r="AD55" s="1"/>
      <c r="AE55" s="1"/>
      <c r="AF55" s="1"/>
      <c r="AG55" s="1"/>
      <c r="AH55" s="1"/>
    </row>
    <row r="56" spans="2:34">
      <c r="B56">
        <v>18</v>
      </c>
      <c r="C56" s="1" t="s">
        <v>53</v>
      </c>
      <c r="D56" s="1">
        <v>100</v>
      </c>
      <c r="E56" s="1">
        <f t="shared" ref="E56" si="188">$D$8</f>
        <v>45</v>
      </c>
      <c r="F56" s="1">
        <f t="shared" ref="F56" si="189">Y55</f>
        <v>83446.746589173723</v>
      </c>
      <c r="G56" s="1">
        <f>([1]Baseline!E56*0.75)</f>
        <v>135</v>
      </c>
      <c r="H56" s="1">
        <f>$G$8</f>
        <v>100</v>
      </c>
      <c r="I56" s="1">
        <f t="shared" ref="I56" si="190">AC56</f>
        <v>49.08291275071538</v>
      </c>
      <c r="J56" s="1">
        <v>70</v>
      </c>
      <c r="K56" s="1">
        <f>AD56</f>
        <v>-12.5</v>
      </c>
      <c r="L56" s="10">
        <f t="shared" si="1"/>
        <v>85.91708724928462</v>
      </c>
      <c r="M56" s="10">
        <f t="shared" si="2"/>
        <v>-12.5</v>
      </c>
      <c r="N56">
        <f t="shared" si="3"/>
        <v>83446.746589173723</v>
      </c>
      <c r="O56">
        <v>14</v>
      </c>
      <c r="P56">
        <f t="shared" si="4"/>
        <v>50889163939.941704</v>
      </c>
      <c r="Q56">
        <f t="shared" si="5"/>
        <v>235</v>
      </c>
      <c r="R56">
        <f t="shared" si="6"/>
        <v>49.08291275071538</v>
      </c>
      <c r="S56">
        <f t="shared" si="7"/>
        <v>100</v>
      </c>
      <c r="T56">
        <f t="shared" si="11"/>
        <v>277.54652399337539</v>
      </c>
      <c r="V56">
        <f t="shared" si="8"/>
        <v>-1510806479.2904115</v>
      </c>
      <c r="W56">
        <f t="shared" ref="W56" si="191">P56+V56</f>
        <v>49378357460.651291</v>
      </c>
      <c r="X56">
        <v>14</v>
      </c>
      <c r="Y56">
        <f t="shared" si="9"/>
        <v>80969.364850864644</v>
      </c>
      <c r="Z56" s="1">
        <f t="shared" ref="Z56" si="192">(AC56*$AG$5*0.00251)/6000-35.9</f>
        <v>176.98633581542282</v>
      </c>
      <c r="AA56" s="1">
        <f t="shared" ref="AA56" si="193">IF((AD56*$AG$5*0.00251)/6000-35.9&gt;0,(AD56*$AG$5*0.00251)/6000-35.9,0)</f>
        <v>0</v>
      </c>
      <c r="AB56" s="1"/>
      <c r="AC56" s="1">
        <f t="shared" ref="AC56" si="194">(P56/$AG$5)*0.01</f>
        <v>49.08291275071538</v>
      </c>
      <c r="AD56" s="1">
        <f t="shared" ref="AD56" si="195">0.5*(E56-J56)</f>
        <v>-12.5</v>
      </c>
      <c r="AE56" s="1">
        <f t="shared" ref="AE56" si="196">(Z56+35.9)/0.00251</f>
        <v>84815.273233236177</v>
      </c>
      <c r="AF56" s="1">
        <f t="shared" ref="AF56" si="197">AE56*6000</f>
        <v>508891639.39941704</v>
      </c>
      <c r="AG56" s="1"/>
      <c r="AH56" s="1"/>
    </row>
    <row r="57" spans="2:34">
      <c r="B57">
        <v>19</v>
      </c>
      <c r="C57" s="1" t="s">
        <v>52</v>
      </c>
      <c r="D57" s="1">
        <v>250</v>
      </c>
      <c r="E57" s="1">
        <f t="shared" ref="E57" si="198">$D$7</f>
        <v>87.5</v>
      </c>
      <c r="F57" s="1">
        <f>Y56</f>
        <v>80969.364850864644</v>
      </c>
      <c r="G57" s="1">
        <f>([1]Baseline!E57*0.75)</f>
        <v>262.5</v>
      </c>
      <c r="H57" s="1">
        <f>($G$7)</f>
        <v>50</v>
      </c>
      <c r="I57" s="1"/>
      <c r="J57" s="1">
        <v>40</v>
      </c>
      <c r="K57" s="1"/>
      <c r="L57" s="1">
        <f t="shared" si="1"/>
        <v>462.5</v>
      </c>
      <c r="M57" s="1">
        <f t="shared" si="2"/>
        <v>47.5</v>
      </c>
      <c r="N57">
        <f t="shared" si="3"/>
        <v>80969.364850864644</v>
      </c>
      <c r="O57">
        <v>14</v>
      </c>
      <c r="P57">
        <f t="shared" si="4"/>
        <v>49378357460.651291</v>
      </c>
      <c r="Q57">
        <f t="shared" si="5"/>
        <v>512.5</v>
      </c>
      <c r="R57">
        <f t="shared" si="6"/>
        <v>0</v>
      </c>
      <c r="S57">
        <f t="shared" si="7"/>
        <v>50</v>
      </c>
      <c r="T57">
        <f t="shared" si="11"/>
        <v>269.30667381134856</v>
      </c>
      <c r="V57">
        <f t="shared" si="8"/>
        <v>1523136183.6713281</v>
      </c>
      <c r="W57">
        <f>P57+V57</f>
        <v>50901493644.322617</v>
      </c>
      <c r="X57">
        <v>14</v>
      </c>
      <c r="Y57">
        <f t="shared" si="9"/>
        <v>83466.964522370807</v>
      </c>
      <c r="Z57" s="1"/>
      <c r="AA57" s="1"/>
      <c r="AB57" s="1"/>
      <c r="AC57" s="1"/>
      <c r="AD57" s="1"/>
      <c r="AE57" s="1"/>
      <c r="AF57" s="1"/>
      <c r="AG57" s="1"/>
      <c r="AH57" s="1"/>
    </row>
    <row r="58" spans="2:34">
      <c r="B58">
        <v>19</v>
      </c>
      <c r="C58" s="1" t="s">
        <v>53</v>
      </c>
      <c r="D58" s="1">
        <v>100</v>
      </c>
      <c r="E58" s="1">
        <f t="shared" ref="E58" si="199">$D$8</f>
        <v>45</v>
      </c>
      <c r="F58" s="1">
        <f t="shared" ref="F58" si="200">Y57</f>
        <v>83466.964522370807</v>
      </c>
      <c r="G58" s="1">
        <f>([1]Baseline!E58*0.75)</f>
        <v>135</v>
      </c>
      <c r="H58" s="1">
        <f>$G$8</f>
        <v>100</v>
      </c>
      <c r="I58" s="1">
        <f t="shared" ref="I58" si="201">AC58</f>
        <v>49.094804826700049</v>
      </c>
      <c r="J58" s="1">
        <v>70</v>
      </c>
      <c r="K58" s="1">
        <f>AD58</f>
        <v>-12.5</v>
      </c>
      <c r="L58" s="10">
        <f t="shared" si="1"/>
        <v>85.905195173299944</v>
      </c>
      <c r="M58" s="10">
        <f t="shared" si="2"/>
        <v>-12.5</v>
      </c>
      <c r="N58">
        <f t="shared" si="3"/>
        <v>83466.964522370807</v>
      </c>
      <c r="O58">
        <v>14</v>
      </c>
      <c r="P58">
        <f t="shared" si="4"/>
        <v>50901493644.322609</v>
      </c>
      <c r="Q58">
        <f t="shared" si="5"/>
        <v>235</v>
      </c>
      <c r="R58">
        <f t="shared" si="6"/>
        <v>49.094804826700049</v>
      </c>
      <c r="S58">
        <f t="shared" si="7"/>
        <v>100</v>
      </c>
      <c r="T58">
        <f t="shared" si="11"/>
        <v>277.61376947999463</v>
      </c>
      <c r="V58">
        <f t="shared" si="8"/>
        <v>-1511430399.8339808</v>
      </c>
      <c r="W58">
        <f t="shared" ref="W58" si="202">P58+V58</f>
        <v>49390063244.488625</v>
      </c>
      <c r="X58">
        <v>14</v>
      </c>
      <c r="Y58">
        <f t="shared" si="9"/>
        <v>80988.559695147298</v>
      </c>
      <c r="Z58" s="1">
        <f t="shared" ref="Z58" si="203">(AC58*$AG$5*0.00251)/6000-35.9</f>
        <v>177.03791507874959</v>
      </c>
      <c r="AA58" s="1">
        <f t="shared" ref="AA58" si="204">IF((AD58*$AG$5*0.00251)/6000-35.9&gt;0,(AD58*$AG$5*0.00251)/6000-35.9,0)</f>
        <v>0</v>
      </c>
      <c r="AB58" s="1"/>
      <c r="AC58" s="1">
        <f t="shared" ref="AC58" si="205">(P58/$AG$5)*0.01</f>
        <v>49.094804826700049</v>
      </c>
      <c r="AD58" s="1">
        <f t="shared" ref="AD58" si="206">0.5*(E58-J58)</f>
        <v>-12.5</v>
      </c>
      <c r="AE58" s="1">
        <f t="shared" ref="AE58" si="207">(Z58+35.9)/0.00251</f>
        <v>84835.822740537682</v>
      </c>
      <c r="AF58" s="1">
        <f t="shared" ref="AF58" si="208">AE58*6000</f>
        <v>509014936.4432261</v>
      </c>
      <c r="AG58" s="1"/>
      <c r="AH58" s="1"/>
    </row>
    <row r="59" spans="2:34">
      <c r="B59">
        <v>20</v>
      </c>
      <c r="C59" s="1" t="s">
        <v>52</v>
      </c>
      <c r="D59" s="1">
        <v>250</v>
      </c>
      <c r="E59" s="1">
        <f t="shared" ref="E59" si="209">$D$7</f>
        <v>87.5</v>
      </c>
      <c r="F59" s="1">
        <f>Y58</f>
        <v>80988.559695147298</v>
      </c>
      <c r="G59" s="1">
        <f>([1]Baseline!E59*0.75)</f>
        <v>262.5</v>
      </c>
      <c r="H59" s="1">
        <f>($G$7)</f>
        <v>50</v>
      </c>
      <c r="I59" s="1"/>
      <c r="J59" s="1">
        <v>40</v>
      </c>
      <c r="K59" s="1"/>
      <c r="L59" s="1">
        <f t="shared" si="1"/>
        <v>462.5</v>
      </c>
      <c r="M59" s="1">
        <f t="shared" si="2"/>
        <v>47.5</v>
      </c>
      <c r="N59">
        <f t="shared" si="3"/>
        <v>80988.559695147298</v>
      </c>
      <c r="O59">
        <v>14</v>
      </c>
      <c r="P59">
        <f t="shared" si="4"/>
        <v>49390063244.488625</v>
      </c>
      <c r="Q59">
        <f t="shared" si="5"/>
        <v>512.5</v>
      </c>
      <c r="R59">
        <f t="shared" si="6"/>
        <v>0</v>
      </c>
      <c r="S59">
        <f t="shared" si="7"/>
        <v>50</v>
      </c>
      <c r="T59">
        <f t="shared" si="11"/>
        <v>269.37051647181164</v>
      </c>
      <c r="V59">
        <f t="shared" si="8"/>
        <v>1522632848.1362369</v>
      </c>
      <c r="W59">
        <f>P59+V59</f>
        <v>50912696092.624863</v>
      </c>
      <c r="X59">
        <v>14</v>
      </c>
      <c r="Y59">
        <f t="shared" si="9"/>
        <v>83485.334009945014</v>
      </c>
      <c r="Z59" s="1"/>
      <c r="AA59" s="1"/>
      <c r="AB59" s="1"/>
      <c r="AC59" s="1"/>
      <c r="AD59" s="1"/>
      <c r="AE59" s="1"/>
      <c r="AF59" s="1"/>
      <c r="AG59" s="1"/>
      <c r="AH59" s="1"/>
    </row>
    <row r="60" spans="2:34">
      <c r="B60">
        <v>20</v>
      </c>
      <c r="C60" s="1" t="s">
        <v>53</v>
      </c>
      <c r="D60" s="1">
        <v>100</v>
      </c>
      <c r="E60" s="1">
        <f t="shared" ref="E60" si="210">$D$8</f>
        <v>45</v>
      </c>
      <c r="F60" s="1">
        <f t="shared" ref="F60" si="211">Y59</f>
        <v>83485.334009945014</v>
      </c>
      <c r="G60" s="1">
        <f>([1]Baseline!E60*0.75)</f>
        <v>135</v>
      </c>
      <c r="H60" s="1">
        <f>$G$8</f>
        <v>100</v>
      </c>
      <c r="I60" s="1">
        <f t="shared" ref="I60" si="212">AC60</f>
        <v>49.105609657238496</v>
      </c>
      <c r="J60" s="1">
        <v>70</v>
      </c>
      <c r="K60" s="1">
        <f>AD60</f>
        <v>-12.5</v>
      </c>
      <c r="L60" s="10">
        <f t="shared" si="1"/>
        <v>85.894390342761511</v>
      </c>
      <c r="M60" s="10">
        <f t="shared" si="2"/>
        <v>-12.5</v>
      </c>
      <c r="N60">
        <f t="shared" si="3"/>
        <v>83485.334009945014</v>
      </c>
      <c r="O60">
        <v>14</v>
      </c>
      <c r="P60">
        <f t="shared" si="4"/>
        <v>50912696092.62487</v>
      </c>
      <c r="Q60">
        <f t="shared" si="5"/>
        <v>235</v>
      </c>
      <c r="R60">
        <f t="shared" si="6"/>
        <v>49.105609657238496</v>
      </c>
      <c r="S60">
        <f t="shared" si="7"/>
        <v>100</v>
      </c>
      <c r="T60">
        <f t="shared" si="11"/>
        <v>277.67486697788587</v>
      </c>
      <c r="V60">
        <f t="shared" si="8"/>
        <v>-1511997277.7913206</v>
      </c>
      <c r="W60">
        <f t="shared" ref="W60" si="213">P60+V60</f>
        <v>49400698814.833549</v>
      </c>
      <c r="X60">
        <v>14</v>
      </c>
      <c r="Y60">
        <f t="shared" si="9"/>
        <v>81005.999630777835</v>
      </c>
      <c r="Z60" s="1">
        <f t="shared" ref="Z60" si="214">(AC60*$AG$5*0.00251)/6000-35.9</f>
        <v>177.08477865414741</v>
      </c>
      <c r="AA60" s="1">
        <f t="shared" ref="AA60" si="215">IF((AD60*$AG$5*0.00251)/6000-35.9&gt;0,(AD60*$AG$5*0.00251)/6000-35.9,0)</f>
        <v>0</v>
      </c>
      <c r="AB60" s="1"/>
      <c r="AC60" s="1">
        <f t="shared" ref="AC60" si="216">(P60/$AG$5)*0.01</f>
        <v>49.105609657238496</v>
      </c>
      <c r="AD60" s="1">
        <f t="shared" ref="AD60" si="217">0.5*(E60-J60)</f>
        <v>-12.5</v>
      </c>
      <c r="AE60" s="1">
        <f t="shared" ref="AE60" si="218">(Z60+35.9)/0.00251</f>
        <v>84854.49348770814</v>
      </c>
      <c r="AF60" s="1">
        <f t="shared" ref="AF60" si="219">AE60*6000</f>
        <v>509126960.92624885</v>
      </c>
      <c r="AG60" s="1"/>
      <c r="AH60" s="1"/>
    </row>
    <row r="61" spans="2:34">
      <c r="B61">
        <v>21</v>
      </c>
      <c r="C61" s="1" t="s">
        <v>52</v>
      </c>
      <c r="D61" s="1">
        <v>250</v>
      </c>
      <c r="E61" s="1">
        <f t="shared" ref="E61" si="220">$D$7</f>
        <v>87.5</v>
      </c>
      <c r="F61" s="1">
        <f>Y60</f>
        <v>81005.999630777835</v>
      </c>
      <c r="G61" s="1">
        <f>([1]Baseline!E61*0.75)</f>
        <v>262.5</v>
      </c>
      <c r="H61" s="1">
        <f>($G$7)</f>
        <v>50</v>
      </c>
      <c r="I61" s="1"/>
      <c r="J61" s="1">
        <v>40</v>
      </c>
      <c r="K61" s="1"/>
      <c r="L61" s="1">
        <f t="shared" si="1"/>
        <v>462.5</v>
      </c>
      <c r="M61" s="1">
        <f t="shared" si="2"/>
        <v>47.5</v>
      </c>
      <c r="N61">
        <f t="shared" si="3"/>
        <v>81005.999630777835</v>
      </c>
      <c r="O61">
        <v>14</v>
      </c>
      <c r="P61">
        <f t="shared" si="4"/>
        <v>49400698814.833557</v>
      </c>
      <c r="Q61">
        <f t="shared" si="5"/>
        <v>512.5</v>
      </c>
      <c r="R61">
        <f t="shared" si="6"/>
        <v>0</v>
      </c>
      <c r="S61">
        <f t="shared" si="7"/>
        <v>50</v>
      </c>
      <c r="T61">
        <f t="shared" si="11"/>
        <v>269.42852225047614</v>
      </c>
      <c r="V61">
        <f t="shared" si="8"/>
        <v>1522175530.5772462</v>
      </c>
      <c r="W61">
        <f>P61+V61</f>
        <v>50922874345.410805</v>
      </c>
      <c r="X61">
        <v>14</v>
      </c>
      <c r="Y61">
        <f t="shared" si="9"/>
        <v>83502.024047964718</v>
      </c>
      <c r="Z61" s="1"/>
      <c r="AA61" s="1"/>
      <c r="AB61" s="1"/>
      <c r="AC61" s="1"/>
      <c r="AD61" s="1"/>
      <c r="AE61" s="1"/>
      <c r="AF61" s="1"/>
      <c r="AG61" s="1"/>
      <c r="AH61" s="1"/>
    </row>
    <row r="62" spans="2:34">
      <c r="B62">
        <v>21</v>
      </c>
      <c r="C62" s="1" t="s">
        <v>53</v>
      </c>
      <c r="D62" s="1">
        <v>100</v>
      </c>
      <c r="E62" s="1">
        <f t="shared" ref="E62" si="221">$D$8</f>
        <v>45</v>
      </c>
      <c r="F62" s="1">
        <f t="shared" ref="F62" si="222">Y61</f>
        <v>83502.024047964718</v>
      </c>
      <c r="G62" s="1">
        <f>([1]Baseline!E62*0.75)</f>
        <v>135</v>
      </c>
      <c r="H62" s="1">
        <f>$G$8</f>
        <v>100</v>
      </c>
      <c r="I62" s="1">
        <f t="shared" ref="I62" si="223">AC62</f>
        <v>49.115426644879243</v>
      </c>
      <c r="J62" s="1">
        <v>70</v>
      </c>
      <c r="K62" s="1">
        <f>AD62</f>
        <v>-12.5</v>
      </c>
      <c r="L62" s="10">
        <f t="shared" si="1"/>
        <v>85.88457335512075</v>
      </c>
      <c r="M62" s="10">
        <f t="shared" si="2"/>
        <v>-12.5</v>
      </c>
      <c r="N62">
        <f t="shared" si="3"/>
        <v>83502.024047964718</v>
      </c>
      <c r="O62">
        <v>14</v>
      </c>
      <c r="P62">
        <f t="shared" si="4"/>
        <v>50922874345.410805</v>
      </c>
      <c r="Q62">
        <f t="shared" si="5"/>
        <v>235</v>
      </c>
      <c r="R62">
        <f t="shared" si="6"/>
        <v>49.115426644879243</v>
      </c>
      <c r="S62">
        <f t="shared" si="7"/>
        <v>100</v>
      </c>
      <c r="T62">
        <f t="shared" si="11"/>
        <v>277.73037857332878</v>
      </c>
      <c r="V62">
        <f t="shared" si="8"/>
        <v>-1512512328.3403521</v>
      </c>
      <c r="W62">
        <f t="shared" ref="W62" si="224">P62+V62</f>
        <v>49410362017.07045</v>
      </c>
      <c r="X62">
        <v>14</v>
      </c>
      <c r="Y62">
        <f t="shared" si="9"/>
        <v>81021.845102109481</v>
      </c>
      <c r="Z62" s="1">
        <f t="shared" ref="Z62" si="225">(AC62*$AG$5*0.00251)/6000-35.9</f>
        <v>177.12735767830185</v>
      </c>
      <c r="AA62" s="1">
        <f t="shared" ref="AA62" si="226">IF((AD62*$AG$5*0.00251)/6000-35.9&gt;0,(AD62*$AG$5*0.00251)/6000-35.9,0)</f>
        <v>0</v>
      </c>
      <c r="AB62" s="1"/>
      <c r="AC62" s="1">
        <f t="shared" ref="AC62" si="227">(P62/$AG$5)*0.01</f>
        <v>49.115426644879243</v>
      </c>
      <c r="AD62" s="1">
        <f t="shared" ref="AD62" si="228">0.5*(E62-J62)</f>
        <v>-12.5</v>
      </c>
      <c r="AE62" s="1">
        <f t="shared" ref="AE62" si="229">(Z62+35.9)/0.00251</f>
        <v>84871.457242351331</v>
      </c>
      <c r="AF62" s="1">
        <f t="shared" ref="AF62" si="230">AE62*6000</f>
        <v>509228743.454108</v>
      </c>
      <c r="AG62" s="1"/>
      <c r="AH62" s="1"/>
    </row>
    <row r="63" spans="2:34">
      <c r="B63">
        <v>22</v>
      </c>
      <c r="C63" s="1" t="s">
        <v>52</v>
      </c>
      <c r="D63" s="1">
        <v>250</v>
      </c>
      <c r="E63" s="1">
        <f t="shared" ref="E63" si="231">$D$7</f>
        <v>87.5</v>
      </c>
      <c r="F63" s="1">
        <f>Y62</f>
        <v>81021.845102109481</v>
      </c>
      <c r="G63" s="1">
        <f>([1]Baseline!E63*0.75)</f>
        <v>262.5</v>
      </c>
      <c r="H63" s="1">
        <f>($G$7)</f>
        <v>50</v>
      </c>
      <c r="I63" s="1"/>
      <c r="J63" s="1">
        <v>40</v>
      </c>
      <c r="K63" s="1"/>
      <c r="L63" s="1">
        <f t="shared" si="1"/>
        <v>462.5</v>
      </c>
      <c r="M63" s="1">
        <f t="shared" si="2"/>
        <v>47.5</v>
      </c>
      <c r="N63">
        <f t="shared" si="3"/>
        <v>81021.845102109481</v>
      </c>
      <c r="O63">
        <v>14</v>
      </c>
      <c r="P63">
        <f t="shared" si="4"/>
        <v>49410362017.070442</v>
      </c>
      <c r="Q63">
        <f t="shared" si="5"/>
        <v>512.5</v>
      </c>
      <c r="R63">
        <f t="shared" si="6"/>
        <v>0</v>
      </c>
      <c r="S63">
        <f t="shared" si="7"/>
        <v>50</v>
      </c>
      <c r="T63">
        <f t="shared" si="11"/>
        <v>269.48122479034612</v>
      </c>
      <c r="V63">
        <f t="shared" si="8"/>
        <v>1521760023.7529111</v>
      </c>
      <c r="W63">
        <f>P63+V63</f>
        <v>50932122040.823357</v>
      </c>
      <c r="X63">
        <v>14</v>
      </c>
      <c r="Y63">
        <f t="shared" si="9"/>
        <v>83517.188181856487</v>
      </c>
      <c r="Z63" s="1"/>
      <c r="AA63" s="1"/>
      <c r="AB63" s="1"/>
      <c r="AC63" s="1"/>
      <c r="AD63" s="1"/>
      <c r="AE63" s="1"/>
      <c r="AF63" s="1"/>
      <c r="AG63" s="1"/>
      <c r="AH63" s="1"/>
    </row>
    <row r="64" spans="2:34">
      <c r="B64">
        <v>22</v>
      </c>
      <c r="C64" s="1" t="s">
        <v>53</v>
      </c>
      <c r="D64" s="1">
        <v>100</v>
      </c>
      <c r="E64" s="1">
        <f t="shared" ref="E64" si="232">$D$8</f>
        <v>45</v>
      </c>
      <c r="F64" s="1">
        <f t="shared" ref="F64" si="233">Y63</f>
        <v>83517.188181856487</v>
      </c>
      <c r="G64" s="1">
        <f>([1]Baseline!E64*0.75)</f>
        <v>135</v>
      </c>
      <c r="H64" s="1">
        <f>$G$8</f>
        <v>100</v>
      </c>
      <c r="I64" s="1">
        <f t="shared" ref="I64" si="234">AC64</f>
        <v>49.1243461041892</v>
      </c>
      <c r="J64" s="1">
        <v>70</v>
      </c>
      <c r="K64" s="1">
        <f>AD64</f>
        <v>-12.5</v>
      </c>
      <c r="L64" s="10">
        <f t="shared" si="1"/>
        <v>85.8756538958108</v>
      </c>
      <c r="M64" s="10">
        <f t="shared" si="2"/>
        <v>-12.5</v>
      </c>
      <c r="N64">
        <f t="shared" si="3"/>
        <v>83517.188181856487</v>
      </c>
      <c r="O64">
        <v>14</v>
      </c>
      <c r="P64">
        <f t="shared" si="4"/>
        <v>50932122040.823357</v>
      </c>
      <c r="Q64">
        <f t="shared" si="5"/>
        <v>235</v>
      </c>
      <c r="R64">
        <f t="shared" si="6"/>
        <v>49.1243461041892</v>
      </c>
      <c r="S64">
        <f t="shared" si="7"/>
        <v>100</v>
      </c>
      <c r="T64">
        <f t="shared" si="11"/>
        <v>277.78081496327877</v>
      </c>
      <c r="V64">
        <f t="shared" si="8"/>
        <v>-1512980289.8559177</v>
      </c>
      <c r="W64">
        <f t="shared" ref="W64" si="235">P64+V64</f>
        <v>49419141750.967438</v>
      </c>
      <c r="X64">
        <v>14</v>
      </c>
      <c r="Y64">
        <f t="shared" si="9"/>
        <v>81036.241884703253</v>
      </c>
      <c r="Z64" s="1">
        <f t="shared" ref="Z64" si="236">(AC64*$AG$5*0.00251)/6000-35.9</f>
        <v>177.16604387077774</v>
      </c>
      <c r="AA64" s="1">
        <f t="shared" ref="AA64" si="237">IF((AD64*$AG$5*0.00251)/6000-35.9&gt;0,(AD64*$AG$5*0.00251)/6000-35.9,0)</f>
        <v>0</v>
      </c>
      <c r="AB64" s="1"/>
      <c r="AC64" s="1">
        <f t="shared" ref="AC64" si="238">(P64/$AG$5)*0.01</f>
        <v>49.1243461041892</v>
      </c>
      <c r="AD64" s="1">
        <f t="shared" ref="AD64" si="239">0.5*(E64-J64)</f>
        <v>-12.5</v>
      </c>
      <c r="AE64" s="1">
        <f t="shared" ref="AE64" si="240">(Z64+35.9)/0.00251</f>
        <v>84886.870068038945</v>
      </c>
      <c r="AF64" s="1">
        <f t="shared" ref="AF64" si="241">AE64*6000</f>
        <v>509321220.40823364</v>
      </c>
      <c r="AG64" s="1"/>
      <c r="AH64" s="1"/>
    </row>
    <row r="65" spans="2:34">
      <c r="B65">
        <v>23</v>
      </c>
      <c r="C65" s="1" t="s">
        <v>52</v>
      </c>
      <c r="D65" s="1">
        <v>250</v>
      </c>
      <c r="E65" s="1">
        <f t="shared" ref="E65" si="242">$D$7</f>
        <v>87.5</v>
      </c>
      <c r="F65" s="1">
        <f>Y64</f>
        <v>81036.241884703253</v>
      </c>
      <c r="G65" s="1">
        <f>([1]Baseline!E65*0.75)</f>
        <v>262.5</v>
      </c>
      <c r="H65" s="1">
        <f>($G$7)</f>
        <v>50</v>
      </c>
      <c r="I65" s="1"/>
      <c r="J65" s="1">
        <v>40</v>
      </c>
      <c r="K65" s="1"/>
      <c r="L65" s="1">
        <f t="shared" si="1"/>
        <v>462.5</v>
      </c>
      <c r="M65" s="1">
        <f t="shared" si="2"/>
        <v>47.5</v>
      </c>
      <c r="N65">
        <f t="shared" si="3"/>
        <v>81036.241884703253</v>
      </c>
      <c r="O65">
        <v>14</v>
      </c>
      <c r="P65">
        <f t="shared" si="4"/>
        <v>49419141750.96743</v>
      </c>
      <c r="Q65">
        <f t="shared" si="5"/>
        <v>512.5</v>
      </c>
      <c r="R65">
        <f t="shared" si="6"/>
        <v>0</v>
      </c>
      <c r="S65">
        <f t="shared" si="7"/>
        <v>50</v>
      </c>
      <c r="T65">
        <f t="shared" si="11"/>
        <v>269.52910894555794</v>
      </c>
      <c r="V65">
        <f t="shared" si="8"/>
        <v>1521382505.0732212</v>
      </c>
      <c r="W65">
        <f>P65+V65</f>
        <v>50940524256.040649</v>
      </c>
      <c r="X65">
        <v>14</v>
      </c>
      <c r="Y65">
        <f t="shared" si="9"/>
        <v>83530.965918996211</v>
      </c>
      <c r="Z65" s="1"/>
      <c r="AA65" s="1"/>
      <c r="AB65" s="1"/>
      <c r="AC65" s="1"/>
      <c r="AD65" s="1"/>
      <c r="AE65" s="1"/>
      <c r="AF65" s="1"/>
      <c r="AG65" s="1"/>
      <c r="AH65" s="1"/>
    </row>
    <row r="66" spans="2:34">
      <c r="B66">
        <v>23</v>
      </c>
      <c r="C66" s="1" t="s">
        <v>53</v>
      </c>
      <c r="D66" s="1">
        <v>100</v>
      </c>
      <c r="E66" s="1">
        <f t="shared" ref="E66" si="243">$D$8</f>
        <v>45</v>
      </c>
      <c r="F66" s="1">
        <f t="shared" ref="F66" si="244">Y65</f>
        <v>83530.965918996211</v>
      </c>
      <c r="G66" s="1">
        <f>([1]Baseline!E66*0.75)</f>
        <v>135</v>
      </c>
      <c r="H66" s="1">
        <f>$G$8</f>
        <v>100</v>
      </c>
      <c r="I66" s="1">
        <f t="shared" ref="I66" si="245">AC66</f>
        <v>49.1324500926318</v>
      </c>
      <c r="J66" s="1">
        <v>70</v>
      </c>
      <c r="K66" s="1">
        <f>AD66</f>
        <v>-12.5</v>
      </c>
      <c r="L66" s="10">
        <f t="shared" si="1"/>
        <v>85.8675499073682</v>
      </c>
      <c r="M66" s="10">
        <f t="shared" si="2"/>
        <v>-12.5</v>
      </c>
      <c r="N66">
        <f t="shared" si="3"/>
        <v>83530.965918996211</v>
      </c>
      <c r="O66">
        <v>14</v>
      </c>
      <c r="P66">
        <f t="shared" si="4"/>
        <v>50940524256.040649</v>
      </c>
      <c r="Q66">
        <f t="shared" si="5"/>
        <v>235</v>
      </c>
      <c r="R66">
        <f t="shared" si="6"/>
        <v>49.1324500926318</v>
      </c>
      <c r="S66">
        <f t="shared" si="7"/>
        <v>100</v>
      </c>
      <c r="T66">
        <f t="shared" si="11"/>
        <v>277.82664015368971</v>
      </c>
      <c r="V66">
        <f t="shared" si="8"/>
        <v>-1513405467.5019989</v>
      </c>
      <c r="W66">
        <f t="shared" ref="W66" si="246">P66+V66</f>
        <v>49427118788.538651</v>
      </c>
      <c r="X66">
        <v>14</v>
      </c>
      <c r="Y66">
        <f t="shared" si="9"/>
        <v>81049.322426437517</v>
      </c>
      <c r="Z66" s="1">
        <f t="shared" ref="Z66" si="247">(AC66*$AG$5*0.00251)/6000-35.9</f>
        <v>177.20119313777005</v>
      </c>
      <c r="AA66" s="1">
        <f t="shared" ref="AA66" si="248">IF((AD66*$AG$5*0.00251)/6000-35.9&gt;0,(AD66*$AG$5*0.00251)/6000-35.9,0)</f>
        <v>0</v>
      </c>
      <c r="AB66" s="1"/>
      <c r="AC66" s="1">
        <f t="shared" ref="AC66" si="249">(P66/$AG$5)*0.01</f>
        <v>49.1324500926318</v>
      </c>
      <c r="AD66" s="1">
        <f t="shared" ref="AD66" si="250">0.5*(E66-J66)</f>
        <v>-12.5</v>
      </c>
      <c r="AE66" s="1">
        <f t="shared" ref="AE66" si="251">(Z66+35.9)/0.00251</f>
        <v>84900.873760067741</v>
      </c>
      <c r="AF66" s="1">
        <f t="shared" ref="AF66" si="252">AE66*6000</f>
        <v>509405242.56040645</v>
      </c>
      <c r="AG66" s="1"/>
      <c r="AH66" s="1"/>
    </row>
    <row r="67" spans="2:34">
      <c r="B67">
        <v>24</v>
      </c>
      <c r="C67" s="1" t="s">
        <v>52</v>
      </c>
      <c r="D67" s="1">
        <v>250</v>
      </c>
      <c r="E67" s="1">
        <f t="shared" ref="E67" si="253">$D$7</f>
        <v>87.5</v>
      </c>
      <c r="F67" s="1">
        <f>Y66</f>
        <v>81049.322426437517</v>
      </c>
      <c r="G67" s="1">
        <f>([1]Baseline!E67*0.75)</f>
        <v>262.5</v>
      </c>
      <c r="H67" s="1">
        <f>($G$7)</f>
        <v>50</v>
      </c>
      <c r="I67" s="1"/>
      <c r="J67" s="1">
        <v>40</v>
      </c>
      <c r="K67" s="1"/>
      <c r="L67" s="1">
        <f t="shared" si="1"/>
        <v>462.5</v>
      </c>
      <c r="M67" s="1">
        <f t="shared" si="2"/>
        <v>47.5</v>
      </c>
      <c r="N67">
        <f t="shared" si="3"/>
        <v>81049.322426437517</v>
      </c>
      <c r="O67">
        <v>14</v>
      </c>
      <c r="P67">
        <f t="shared" si="4"/>
        <v>49427118788.538658</v>
      </c>
      <c r="Q67">
        <f t="shared" si="5"/>
        <v>512.5</v>
      </c>
      <c r="R67">
        <f t="shared" si="6"/>
        <v>0</v>
      </c>
      <c r="S67">
        <f t="shared" si="7"/>
        <v>50</v>
      </c>
      <c r="T67">
        <f t="shared" si="11"/>
        <v>269.57261524195275</v>
      </c>
      <c r="V67">
        <f t="shared" si="8"/>
        <v>1521039501.4324446</v>
      </c>
      <c r="W67">
        <f>P67+V67</f>
        <v>50948158289.9711</v>
      </c>
      <c r="X67">
        <v>14</v>
      </c>
      <c r="Y67">
        <f t="shared" si="9"/>
        <v>83543.484012152534</v>
      </c>
      <c r="Z67" s="1"/>
      <c r="AA67" s="1"/>
      <c r="AB67" s="1"/>
      <c r="AC67" s="1"/>
      <c r="AD67" s="1"/>
      <c r="AE67" s="1"/>
      <c r="AF67" s="1"/>
      <c r="AG67" s="1"/>
      <c r="AH67" s="1"/>
    </row>
    <row r="68" spans="2:34">
      <c r="B68">
        <v>24</v>
      </c>
      <c r="C68" s="1" t="s">
        <v>53</v>
      </c>
      <c r="D68" s="1">
        <v>100</v>
      </c>
      <c r="E68" s="1">
        <f t="shared" ref="E68" si="254">$D$8</f>
        <v>45</v>
      </c>
      <c r="F68" s="1">
        <f t="shared" ref="F68" si="255">Y67</f>
        <v>83543.484012152534</v>
      </c>
      <c r="G68" s="1">
        <f>([1]Baseline!E68*0.75)</f>
        <v>135</v>
      </c>
      <c r="H68" s="1">
        <f>$G$8</f>
        <v>100</v>
      </c>
      <c r="I68" s="1">
        <f t="shared" ref="I68" si="256">AC68</f>
        <v>49.139813165481385</v>
      </c>
      <c r="J68" s="1">
        <v>70</v>
      </c>
      <c r="K68" s="1">
        <f>AD68</f>
        <v>-12.5</v>
      </c>
      <c r="L68" s="10">
        <f t="shared" si="1"/>
        <v>85.860186834518615</v>
      </c>
      <c r="M68" s="10">
        <f t="shared" si="2"/>
        <v>-12.5</v>
      </c>
      <c r="N68">
        <f t="shared" si="3"/>
        <v>83543.484012152534</v>
      </c>
      <c r="O68">
        <v>14</v>
      </c>
      <c r="P68">
        <f t="shared" si="4"/>
        <v>50948158289.9711</v>
      </c>
      <c r="Q68">
        <f t="shared" si="5"/>
        <v>235</v>
      </c>
      <c r="R68">
        <f t="shared" si="6"/>
        <v>49.139813165481385</v>
      </c>
      <c r="S68">
        <f t="shared" si="7"/>
        <v>100</v>
      </c>
      <c r="T68">
        <f t="shared" si="11"/>
        <v>277.86827572828759</v>
      </c>
      <c r="V68">
        <f t="shared" si="8"/>
        <v>-1513791772.8384745</v>
      </c>
      <c r="W68">
        <f t="shared" ref="W68" si="257">P68+V68</f>
        <v>49434366517.132622</v>
      </c>
      <c r="X68">
        <v>14</v>
      </c>
      <c r="Y68">
        <f t="shared" si="9"/>
        <v>81061.207066005227</v>
      </c>
      <c r="Z68" s="1">
        <f t="shared" ref="Z68" si="258">(AC68*$AG$5*0.00251)/6000-35.9</f>
        <v>177.23312884637912</v>
      </c>
      <c r="AA68" s="1">
        <f t="shared" ref="AA68" si="259">IF((AD68*$AG$5*0.00251)/6000-35.9&gt;0,(AD68*$AG$5*0.00251)/6000-35.9,0)</f>
        <v>0</v>
      </c>
      <c r="AB68" s="1"/>
      <c r="AC68" s="1">
        <f t="shared" ref="AC68" si="260">(P68/$AG$5)*0.01</f>
        <v>49.139813165481385</v>
      </c>
      <c r="AD68" s="1">
        <f t="shared" ref="AD68" si="261">0.5*(E68-J68)</f>
        <v>-12.5</v>
      </c>
      <c r="AE68" s="1">
        <f t="shared" ref="AE68" si="262">(Z68+35.9)/0.00251</f>
        <v>84913.597149951835</v>
      </c>
      <c r="AF68" s="1">
        <f t="shared" ref="AF68" si="263">AE68*6000</f>
        <v>509481582.89971101</v>
      </c>
      <c r="AG68" s="1"/>
      <c r="AH68" s="1"/>
    </row>
    <row r="69" spans="2:34">
      <c r="B69">
        <v>25</v>
      </c>
      <c r="C69" s="1" t="s">
        <v>52</v>
      </c>
      <c r="D69" s="1">
        <v>250</v>
      </c>
      <c r="E69" s="1">
        <f t="shared" ref="E69" si="264">$D$7</f>
        <v>87.5</v>
      </c>
      <c r="F69" s="1">
        <f>Y68</f>
        <v>81061.207066005227</v>
      </c>
      <c r="G69" s="1">
        <f>([1]Baseline!E69*0.75)</f>
        <v>262.5</v>
      </c>
      <c r="H69" s="1">
        <f>($G$7)</f>
        <v>50</v>
      </c>
      <c r="I69" s="1"/>
      <c r="J69" s="1">
        <v>40</v>
      </c>
      <c r="K69" s="1"/>
      <c r="L69" s="1">
        <f t="shared" si="1"/>
        <v>462.5</v>
      </c>
      <c r="M69" s="1">
        <f t="shared" si="2"/>
        <v>47.5</v>
      </c>
      <c r="N69">
        <f t="shared" si="3"/>
        <v>81061.207066005227</v>
      </c>
      <c r="O69">
        <v>14</v>
      </c>
      <c r="P69">
        <f t="shared" si="4"/>
        <v>49434366517.132629</v>
      </c>
      <c r="Q69">
        <f t="shared" si="5"/>
        <v>512.5</v>
      </c>
      <c r="R69">
        <f t="shared" si="6"/>
        <v>0</v>
      </c>
      <c r="S69">
        <f t="shared" si="7"/>
        <v>50</v>
      </c>
      <c r="T69">
        <f t="shared" si="11"/>
        <v>269.6121439298376</v>
      </c>
      <c r="V69">
        <f t="shared" si="8"/>
        <v>1520727857.2571604</v>
      </c>
      <c r="W69">
        <f>P69+V69</f>
        <v>50955094374.389793</v>
      </c>
      <c r="X69">
        <v>14</v>
      </c>
      <c r="Y69">
        <f t="shared" si="9"/>
        <v>83554.857625589982</v>
      </c>
      <c r="Z69" s="1"/>
      <c r="AA69" s="1"/>
      <c r="AB69" s="1"/>
      <c r="AC69" s="1"/>
      <c r="AD69" s="1"/>
      <c r="AE69" s="1"/>
      <c r="AF69" s="1"/>
      <c r="AG69" s="1"/>
      <c r="AH69" s="1"/>
    </row>
    <row r="70" spans="2:34">
      <c r="B70">
        <v>25</v>
      </c>
      <c r="C70" s="1" t="s">
        <v>53</v>
      </c>
      <c r="D70" s="1">
        <v>100</v>
      </c>
      <c r="E70" s="1">
        <f t="shared" ref="E70" si="265">$D$8</f>
        <v>45</v>
      </c>
      <c r="F70" s="1">
        <f t="shared" ref="F70" si="266">Y69</f>
        <v>83554.857625589982</v>
      </c>
      <c r="G70" s="1">
        <f>([1]Baseline!E70*0.75)</f>
        <v>135</v>
      </c>
      <c r="H70" s="1">
        <f>$G$8</f>
        <v>100</v>
      </c>
      <c r="I70" s="1">
        <f t="shared" ref="I70" si="267">AC70</f>
        <v>49.146503061718548</v>
      </c>
      <c r="J70" s="1">
        <v>70</v>
      </c>
      <c r="K70" s="1">
        <f>AD70</f>
        <v>-12.5</v>
      </c>
      <c r="L70" s="10">
        <f t="shared" si="1"/>
        <v>85.853496938281452</v>
      </c>
      <c r="M70" s="10">
        <f t="shared" si="2"/>
        <v>-12.5</v>
      </c>
      <c r="N70">
        <f t="shared" si="3"/>
        <v>83554.857625589982</v>
      </c>
      <c r="O70">
        <v>14</v>
      </c>
      <c r="P70">
        <f t="shared" si="4"/>
        <v>50955094374.389793</v>
      </c>
      <c r="Q70">
        <f t="shared" si="5"/>
        <v>235</v>
      </c>
      <c r="R70">
        <f t="shared" si="6"/>
        <v>49.146503061718548</v>
      </c>
      <c r="S70">
        <f t="shared" si="7"/>
        <v>100</v>
      </c>
      <c r="T70">
        <f t="shared" si="11"/>
        <v>277.90610472706629</v>
      </c>
      <c r="V70">
        <f t="shared" si="8"/>
        <v>-1514142759.8067796</v>
      </c>
      <c r="W70">
        <f t="shared" ref="W70" si="268">P70+V70</f>
        <v>49440951614.583015</v>
      </c>
      <c r="X70">
        <v>14</v>
      </c>
      <c r="Y70">
        <f t="shared" si="9"/>
        <v>81072.005140008885</v>
      </c>
      <c r="Z70" s="1">
        <f t="shared" ref="Z70" si="269">(AC70*$AG$5*0.00251)/6000-35.9</f>
        <v>177.2621447995306</v>
      </c>
      <c r="AA70" s="1">
        <f t="shared" ref="AA70" si="270">IF((AD70*$AG$5*0.00251)/6000-35.9&gt;0,(AD70*$AG$5*0.00251)/6000-35.9,0)</f>
        <v>0</v>
      </c>
      <c r="AB70" s="1"/>
      <c r="AC70" s="1">
        <f t="shared" ref="AC70" si="271">(P70/$AG$5)*0.01</f>
        <v>49.146503061718548</v>
      </c>
      <c r="AD70" s="1">
        <f t="shared" ref="AD70" si="272">0.5*(E70-J70)</f>
        <v>-12.5</v>
      </c>
      <c r="AE70" s="1">
        <f t="shared" ref="AE70" si="273">(Z70+35.9)/0.00251</f>
        <v>84925.157290649644</v>
      </c>
      <c r="AF70" s="1">
        <f t="shared" ref="AF70" si="274">AE70*6000</f>
        <v>509550943.74389786</v>
      </c>
      <c r="AG70" s="1"/>
      <c r="AH70" s="1"/>
    </row>
    <row r="71" spans="2:34">
      <c r="B71">
        <v>26</v>
      </c>
      <c r="C71" s="1" t="s">
        <v>52</v>
      </c>
      <c r="D71" s="1">
        <v>250</v>
      </c>
      <c r="E71" s="1">
        <f t="shared" ref="E71" si="275">$D$7</f>
        <v>87.5</v>
      </c>
      <c r="F71" s="1">
        <f>Y70</f>
        <v>81072.005140008885</v>
      </c>
      <c r="G71" s="1">
        <f>([1]Baseline!E71*0.75)</f>
        <v>262.5</v>
      </c>
      <c r="H71" s="1">
        <f>($G$7)</f>
        <v>50</v>
      </c>
      <c r="I71" s="1"/>
      <c r="J71" s="1">
        <v>40</v>
      </c>
      <c r="K71" s="1"/>
      <c r="L71" s="1">
        <f t="shared" si="1"/>
        <v>462.5</v>
      </c>
      <c r="M71" s="1">
        <f t="shared" si="2"/>
        <v>47.5</v>
      </c>
      <c r="N71">
        <f t="shared" si="3"/>
        <v>81072.005140008885</v>
      </c>
      <c r="O71">
        <v>14</v>
      </c>
      <c r="P71">
        <f t="shared" si="4"/>
        <v>49440951614.583015</v>
      </c>
      <c r="Q71">
        <f t="shared" si="5"/>
        <v>512.5</v>
      </c>
      <c r="R71">
        <f t="shared" si="6"/>
        <v>0</v>
      </c>
      <c r="S71">
        <f t="shared" si="7"/>
        <v>50</v>
      </c>
      <c r="T71">
        <f t="shared" si="11"/>
        <v>269.64805866621782</v>
      </c>
      <c r="V71">
        <f t="shared" si="8"/>
        <v>1520444705.4755387</v>
      </c>
      <c r="W71">
        <f>P71+V71</f>
        <v>50961396320.058556</v>
      </c>
      <c r="X71">
        <v>14</v>
      </c>
      <c r="Y71">
        <f t="shared" si="9"/>
        <v>83565.191394560141</v>
      </c>
      <c r="Z71" s="1"/>
      <c r="AA71" s="1"/>
      <c r="AB71" s="1"/>
      <c r="AC71" s="1"/>
      <c r="AD71" s="1"/>
      <c r="AE71" s="1"/>
      <c r="AF71" s="1"/>
      <c r="AG71" s="1"/>
      <c r="AH71" s="1"/>
    </row>
    <row r="72" spans="2:34">
      <c r="B72">
        <v>26</v>
      </c>
      <c r="C72" s="1" t="s">
        <v>53</v>
      </c>
      <c r="D72" s="1">
        <v>100</v>
      </c>
      <c r="E72" s="1">
        <f t="shared" ref="E72" si="276">$D$8</f>
        <v>45</v>
      </c>
      <c r="F72" s="1">
        <f t="shared" ref="F72" si="277">Y71</f>
        <v>83565.191394560141</v>
      </c>
      <c r="G72" s="1">
        <f>([1]Baseline!E72*0.75)</f>
        <v>135</v>
      </c>
      <c r="H72" s="1">
        <f>$G$8</f>
        <v>100</v>
      </c>
      <c r="I72" s="1">
        <f t="shared" ref="I72" si="278">AC72</f>
        <v>49.152581327216971</v>
      </c>
      <c r="J72" s="1">
        <v>70</v>
      </c>
      <c r="K72" s="1">
        <f>AD72</f>
        <v>-12.5</v>
      </c>
      <c r="L72" s="10">
        <f t="shared" si="1"/>
        <v>85.847418672783022</v>
      </c>
      <c r="M72" s="10">
        <f t="shared" si="2"/>
        <v>-12.5</v>
      </c>
      <c r="N72">
        <f t="shared" si="3"/>
        <v>83565.191394560141</v>
      </c>
      <c r="O72">
        <v>14</v>
      </c>
      <c r="P72">
        <f t="shared" si="4"/>
        <v>50961396320.058556</v>
      </c>
      <c r="Q72">
        <f t="shared" si="5"/>
        <v>235</v>
      </c>
      <c r="R72">
        <f t="shared" si="6"/>
        <v>49.152581327216971</v>
      </c>
      <c r="S72">
        <f t="shared" si="7"/>
        <v>100</v>
      </c>
      <c r="T72">
        <f t="shared" si="11"/>
        <v>277.94047517018896</v>
      </c>
      <c r="V72">
        <f t="shared" si="8"/>
        <v>-1514461657.4255483</v>
      </c>
      <c r="W72">
        <f t="shared" ref="W72" si="279">P72+V72</f>
        <v>49446934662.633011</v>
      </c>
      <c r="X72">
        <v>14</v>
      </c>
      <c r="Y72">
        <f t="shared" si="9"/>
        <v>81081.815988838076</v>
      </c>
      <c r="Z72" s="1">
        <f t="shared" ref="Z72" si="280">(AC72*$AG$5*0.00251)/6000-35.9</f>
        <v>177.28850793891164</v>
      </c>
      <c r="AA72" s="1">
        <f t="shared" ref="AA72" si="281">IF((AD72*$AG$5*0.00251)/6000-35.9&gt;0,(AD72*$AG$5*0.00251)/6000-35.9,0)</f>
        <v>0</v>
      </c>
      <c r="AB72" s="1"/>
      <c r="AC72" s="1">
        <f t="shared" ref="AC72" si="282">(P72/$AG$5)*0.01</f>
        <v>49.152581327216971</v>
      </c>
      <c r="AD72" s="1">
        <f t="shared" ref="AD72" si="283">0.5*(E72-J72)</f>
        <v>-12.5</v>
      </c>
      <c r="AE72" s="1">
        <f t="shared" ref="AE72" si="284">(Z72+35.9)/0.00251</f>
        <v>84935.660533430928</v>
      </c>
      <c r="AF72" s="1">
        <f t="shared" ref="AF72" si="285">AE72*6000</f>
        <v>509613963.20058554</v>
      </c>
      <c r="AG72" s="1"/>
      <c r="AH72" s="1"/>
    </row>
    <row r="73" spans="2:34">
      <c r="B73">
        <v>27</v>
      </c>
      <c r="C73" s="1" t="s">
        <v>52</v>
      </c>
      <c r="D73" s="1">
        <v>250</v>
      </c>
      <c r="E73" s="1">
        <f t="shared" ref="E73" si="286">$D$7</f>
        <v>87.5</v>
      </c>
      <c r="F73" s="1">
        <f>Y72</f>
        <v>81081.815988838076</v>
      </c>
      <c r="G73" s="1">
        <f>([1]Baseline!E73*0.75)</f>
        <v>262.5</v>
      </c>
      <c r="H73" s="1">
        <f>($G$7)</f>
        <v>50</v>
      </c>
      <c r="I73" s="1"/>
      <c r="J73" s="1">
        <v>40</v>
      </c>
      <c r="K73" s="1"/>
      <c r="L73" s="1">
        <f t="shared" si="1"/>
        <v>462.5</v>
      </c>
      <c r="M73" s="1">
        <f t="shared" si="2"/>
        <v>47.5</v>
      </c>
      <c r="N73">
        <f t="shared" si="3"/>
        <v>81081.815988838076</v>
      </c>
      <c r="O73">
        <v>14</v>
      </c>
      <c r="P73">
        <f t="shared" si="4"/>
        <v>49446934662.633011</v>
      </c>
      <c r="Q73">
        <f t="shared" si="5"/>
        <v>512.5</v>
      </c>
      <c r="R73">
        <f t="shared" si="6"/>
        <v>0</v>
      </c>
      <c r="S73">
        <f t="shared" si="7"/>
        <v>50</v>
      </c>
      <c r="T73">
        <f t="shared" si="11"/>
        <v>269.68068986037775</v>
      </c>
      <c r="V73">
        <f t="shared" si="8"/>
        <v>1520187441.1407819</v>
      </c>
      <c r="W73">
        <f>P73+V73</f>
        <v>50967122103.773796</v>
      </c>
      <c r="X73">
        <v>14</v>
      </c>
      <c r="Y73">
        <f t="shared" si="9"/>
        <v>83574.58038792765</v>
      </c>
      <c r="Z73" s="1"/>
      <c r="AA73" s="1"/>
      <c r="AB73" s="1"/>
      <c r="AC73" s="1"/>
      <c r="AD73" s="1"/>
      <c r="AE73" s="1"/>
      <c r="AF73" s="1"/>
      <c r="AG73" s="1"/>
      <c r="AH73" s="1"/>
    </row>
    <row r="74" spans="2:34">
      <c r="B74">
        <v>27</v>
      </c>
      <c r="C74" s="1" t="s">
        <v>53</v>
      </c>
      <c r="D74" s="1">
        <v>100</v>
      </c>
      <c r="E74" s="1">
        <f t="shared" ref="E74" si="287">$D$8</f>
        <v>45</v>
      </c>
      <c r="F74" s="1">
        <f t="shared" ref="F74" si="288">Y73</f>
        <v>83574.58038792765</v>
      </c>
      <c r="G74" s="1">
        <f>([1]Baseline!E74*0.75)</f>
        <v>135</v>
      </c>
      <c r="H74" s="1">
        <f>$G$8</f>
        <v>100</v>
      </c>
      <c r="I74" s="1">
        <f t="shared" ref="I74" si="289">AC74</f>
        <v>49.15810388095467</v>
      </c>
      <c r="J74" s="1">
        <v>70</v>
      </c>
      <c r="K74" s="1">
        <f>AD74</f>
        <v>-12.5</v>
      </c>
      <c r="L74" s="10">
        <f t="shared" si="1"/>
        <v>85.84189611904533</v>
      </c>
      <c r="M74" s="10">
        <f t="shared" si="2"/>
        <v>-12.5</v>
      </c>
      <c r="N74">
        <f t="shared" si="3"/>
        <v>83574.58038792765</v>
      </c>
      <c r="O74">
        <v>14</v>
      </c>
      <c r="P74">
        <f t="shared" si="4"/>
        <v>50967122103.773796</v>
      </c>
      <c r="Q74">
        <f t="shared" si="5"/>
        <v>235</v>
      </c>
      <c r="R74">
        <f t="shared" si="6"/>
        <v>49.15810388095467</v>
      </c>
      <c r="S74">
        <f t="shared" si="7"/>
        <v>100</v>
      </c>
      <c r="T74">
        <f t="shared" si="11"/>
        <v>277.97170325971274</v>
      </c>
      <c r="V74">
        <f t="shared" si="8"/>
        <v>-1514751399.4970219</v>
      </c>
      <c r="W74">
        <f t="shared" ref="W74" si="290">P74+V74</f>
        <v>49452370704.276772</v>
      </c>
      <c r="X74">
        <v>14</v>
      </c>
      <c r="Y74">
        <f t="shared" si="9"/>
        <v>81090.729870583717</v>
      </c>
      <c r="Z74" s="1">
        <f t="shared" ref="Z74" si="291">(AC74*$AG$5*0.00251)/6000-35.9</f>
        <v>177.31246080078708</v>
      </c>
      <c r="AA74" s="1">
        <f t="shared" ref="AA74" si="292">IF((AD74*$AG$5*0.00251)/6000-35.9&gt;0,(AD74*$AG$5*0.00251)/6000-35.9,0)</f>
        <v>0</v>
      </c>
      <c r="AB74" s="1"/>
      <c r="AC74" s="1">
        <f t="shared" ref="AC74" si="293">(P74/$AG$5)*0.01</f>
        <v>49.15810388095467</v>
      </c>
      <c r="AD74" s="1">
        <f t="shared" ref="AD74" si="294">0.5*(E74-J74)</f>
        <v>-12.5</v>
      </c>
      <c r="AE74" s="1">
        <f t="shared" ref="AE74" si="295">(Z74+35.9)/0.00251</f>
        <v>84945.203506289676</v>
      </c>
      <c r="AF74" s="1">
        <f t="shared" ref="AF74" si="296">AE74*6000</f>
        <v>509671221.03773803</v>
      </c>
      <c r="AG74" s="1"/>
      <c r="AH74" s="1"/>
    </row>
    <row r="75" spans="2:34">
      <c r="B75">
        <v>28</v>
      </c>
      <c r="C75" s="1" t="s">
        <v>52</v>
      </c>
      <c r="D75" s="1">
        <v>250</v>
      </c>
      <c r="E75" s="1">
        <f t="shared" ref="E75" si="297">$D$7</f>
        <v>87.5</v>
      </c>
      <c r="F75" s="1">
        <f>Y74</f>
        <v>81090.729870583717</v>
      </c>
      <c r="G75" s="1">
        <f>([1]Baseline!E75*0.75)</f>
        <v>262.5</v>
      </c>
      <c r="H75" s="1">
        <f>($G$7)</f>
        <v>50</v>
      </c>
      <c r="I75" s="1"/>
      <c r="J75" s="1">
        <v>40</v>
      </c>
      <c r="K75" s="1"/>
      <c r="L75" s="1">
        <f t="shared" si="1"/>
        <v>462.5</v>
      </c>
      <c r="M75" s="1">
        <f t="shared" si="2"/>
        <v>47.5</v>
      </c>
      <c r="N75">
        <f t="shared" si="3"/>
        <v>81090.729870583717</v>
      </c>
      <c r="O75">
        <v>14</v>
      </c>
      <c r="P75">
        <f t="shared" si="4"/>
        <v>49452370704.276772</v>
      </c>
      <c r="Q75">
        <f t="shared" si="5"/>
        <v>512.5</v>
      </c>
      <c r="R75">
        <f t="shared" si="6"/>
        <v>0</v>
      </c>
      <c r="S75">
        <f t="shared" si="7"/>
        <v>50</v>
      </c>
      <c r="T75">
        <f t="shared" si="11"/>
        <v>269.71033771358856</v>
      </c>
      <c r="V75">
        <f t="shared" si="8"/>
        <v>1519953697.4660678</v>
      </c>
      <c r="W75">
        <f>P75+V75</f>
        <v>50972324401.742836</v>
      </c>
      <c r="X75">
        <v>14</v>
      </c>
      <c r="Y75">
        <f t="shared" si="9"/>
        <v>83583.110982787024</v>
      </c>
      <c r="Z75" s="1"/>
      <c r="AA75" s="1"/>
      <c r="AB75" s="1"/>
      <c r="AC75" s="1"/>
      <c r="AD75" s="1"/>
      <c r="AE75" s="1"/>
      <c r="AF75" s="1"/>
      <c r="AG75" s="1"/>
      <c r="AH75" s="1"/>
    </row>
    <row r="76" spans="2:34">
      <c r="B76">
        <v>28</v>
      </c>
      <c r="C76" s="1" t="s">
        <v>53</v>
      </c>
      <c r="D76" s="1">
        <v>100</v>
      </c>
      <c r="E76" s="1">
        <f t="shared" ref="E76" si="298">$D$8</f>
        <v>45</v>
      </c>
      <c r="F76" s="1">
        <f t="shared" ref="F76" si="299">Y75</f>
        <v>83583.110982787024</v>
      </c>
      <c r="G76" s="1">
        <f>([1]Baseline!E76*0.75)</f>
        <v>135</v>
      </c>
      <c r="H76" s="1">
        <f>$G$8</f>
        <v>100</v>
      </c>
      <c r="I76" s="1">
        <f t="shared" ref="I76" si="300">AC76</f>
        <v>49.163121529458756</v>
      </c>
      <c r="J76" s="1">
        <v>70</v>
      </c>
      <c r="K76" s="1">
        <f>AD76</f>
        <v>-12.5</v>
      </c>
      <c r="L76" s="10">
        <f t="shared" si="1"/>
        <v>85.836878470541251</v>
      </c>
      <c r="M76" s="10">
        <f t="shared" si="2"/>
        <v>-12.5</v>
      </c>
      <c r="N76">
        <f t="shared" si="3"/>
        <v>83583.110982787024</v>
      </c>
      <c r="O76">
        <v>14</v>
      </c>
      <c r="P76">
        <f t="shared" si="4"/>
        <v>50972324401.742836</v>
      </c>
      <c r="Q76">
        <f t="shared" si="5"/>
        <v>235</v>
      </c>
      <c r="R76">
        <f t="shared" si="6"/>
        <v>49.163121529458756</v>
      </c>
      <c r="S76">
        <f t="shared" si="7"/>
        <v>100</v>
      </c>
      <c r="T76">
        <f t="shared" si="11"/>
        <v>278.00007628859146</v>
      </c>
      <c r="V76">
        <f t="shared" si="8"/>
        <v>-1515014651.597508</v>
      </c>
      <c r="W76">
        <f t="shared" ref="W76" si="301">P76+V76</f>
        <v>49457309750.145325</v>
      </c>
      <c r="X76">
        <v>14</v>
      </c>
      <c r="Y76">
        <f t="shared" si="9"/>
        <v>81098.828791396634</v>
      </c>
      <c r="Z76" s="1">
        <f t="shared" ref="Z76" si="302">(AC76*$AG$5*0.00251)/6000-35.9</f>
        <v>177.33422374729091</v>
      </c>
      <c r="AA76" s="1">
        <f t="shared" ref="AA76" si="303">IF((AD76*$AG$5*0.00251)/6000-35.9&gt;0,(AD76*$AG$5*0.00251)/6000-35.9,0)</f>
        <v>0</v>
      </c>
      <c r="AB76" s="1"/>
      <c r="AC76" s="1">
        <f t="shared" ref="AC76" si="304">(P76/$AG$5)*0.01</f>
        <v>49.163121529458756</v>
      </c>
      <c r="AD76" s="1">
        <f t="shared" ref="AD76" si="305">0.5*(E76-J76)</f>
        <v>-12.5</v>
      </c>
      <c r="AE76" s="1">
        <f t="shared" ref="AE76" si="306">(Z76+35.9)/0.00251</f>
        <v>84953.874002904748</v>
      </c>
      <c r="AF76" s="1">
        <f t="shared" ref="AF76" si="307">AE76*6000</f>
        <v>509723244.01742846</v>
      </c>
      <c r="AG76" s="1"/>
      <c r="AH76" s="1"/>
    </row>
    <row r="77" spans="2:34">
      <c r="B77">
        <v>29</v>
      </c>
      <c r="C77" s="1" t="s">
        <v>52</v>
      </c>
      <c r="D77" s="1">
        <v>250</v>
      </c>
      <c r="E77" s="1">
        <f t="shared" ref="E77" si="308">$D$7</f>
        <v>87.5</v>
      </c>
      <c r="F77" s="1">
        <f>Y76</f>
        <v>81098.828791396634</v>
      </c>
      <c r="G77" s="1">
        <f>([1]Baseline!E77*0.75)</f>
        <v>262.5</v>
      </c>
      <c r="H77" s="1">
        <f>($G$7)</f>
        <v>50</v>
      </c>
      <c r="I77" s="1"/>
      <c r="J77" s="1">
        <v>40</v>
      </c>
      <c r="K77" s="1"/>
      <c r="L77" s="1">
        <f t="shared" si="1"/>
        <v>462.5</v>
      </c>
      <c r="M77" s="1">
        <f t="shared" si="2"/>
        <v>47.5</v>
      </c>
      <c r="N77">
        <f t="shared" si="3"/>
        <v>81098.828791396634</v>
      </c>
      <c r="O77">
        <v>14</v>
      </c>
      <c r="P77">
        <f t="shared" si="4"/>
        <v>49457309750.145325</v>
      </c>
      <c r="Q77">
        <f t="shared" si="5"/>
        <v>512.5</v>
      </c>
      <c r="R77">
        <f t="shared" si="6"/>
        <v>0</v>
      </c>
      <c r="S77">
        <f t="shared" si="7"/>
        <v>50</v>
      </c>
      <c r="T77">
        <f t="shared" si="11"/>
        <v>269.73727498090693</v>
      </c>
      <c r="V77">
        <f t="shared" si="8"/>
        <v>1519741324.0505297</v>
      </c>
      <c r="W77">
        <f>P77+V77</f>
        <v>50977051074.195854</v>
      </c>
      <c r="X77">
        <v>14</v>
      </c>
      <c r="Y77">
        <f t="shared" si="9"/>
        <v>83590.861659116912</v>
      </c>
      <c r="Z77" s="1"/>
      <c r="AA77" s="1"/>
      <c r="AB77" s="1"/>
      <c r="AC77" s="1"/>
      <c r="AD77" s="1"/>
      <c r="AE77" s="1"/>
      <c r="AF77" s="1"/>
      <c r="AG77" s="1"/>
      <c r="AH77" s="1"/>
    </row>
    <row r="78" spans="2:34">
      <c r="B78">
        <v>29</v>
      </c>
      <c r="C78" s="1" t="s">
        <v>53</v>
      </c>
      <c r="D78" s="1">
        <v>100</v>
      </c>
      <c r="E78" s="1">
        <f t="shared" ref="E78" si="309">$D$8</f>
        <v>45</v>
      </c>
      <c r="F78" s="1">
        <f t="shared" ref="F78" si="310">Y77</f>
        <v>83590.861659116912</v>
      </c>
      <c r="G78" s="1">
        <f>([1]Baseline!E78*0.75)</f>
        <v>135</v>
      </c>
      <c r="H78" s="1">
        <f>$G$8</f>
        <v>100</v>
      </c>
      <c r="I78" s="1">
        <f t="shared" ref="I78" si="311">AC78</f>
        <v>49.167680434216685</v>
      </c>
      <c r="J78" s="1">
        <v>70</v>
      </c>
      <c r="K78" s="1">
        <f>AD78</f>
        <v>-12.5</v>
      </c>
      <c r="L78" s="10">
        <f t="shared" si="1"/>
        <v>85.832319565783308</v>
      </c>
      <c r="M78" s="10">
        <f t="shared" si="2"/>
        <v>-12.5</v>
      </c>
      <c r="N78">
        <f t="shared" si="3"/>
        <v>83590.861659116912</v>
      </c>
      <c r="O78">
        <v>14</v>
      </c>
      <c r="P78">
        <f t="shared" si="4"/>
        <v>50977051074.195854</v>
      </c>
      <c r="Q78">
        <f t="shared" si="5"/>
        <v>235</v>
      </c>
      <c r="R78">
        <f t="shared" si="6"/>
        <v>49.167680434216685</v>
      </c>
      <c r="S78">
        <f t="shared" si="7"/>
        <v>100</v>
      </c>
      <c r="T78">
        <f t="shared" si="11"/>
        <v>278.02585528372174</v>
      </c>
      <c r="V78">
        <f t="shared" si="8"/>
        <v>-1515253835.6002266</v>
      </c>
      <c r="W78">
        <f t="shared" ref="W78" si="312">P78+V78</f>
        <v>49461797238.595627</v>
      </c>
      <c r="X78">
        <v>14</v>
      </c>
      <c r="Y78">
        <f t="shared" si="9"/>
        <v>81106.187259929866</v>
      </c>
      <c r="Z78" s="1">
        <f t="shared" ref="Z78" si="313">(AC78*$AG$5*0.00251)/6000-35.9</f>
        <v>177.35399699371933</v>
      </c>
      <c r="AA78" s="1">
        <f t="shared" ref="AA78" si="314">IF((AD78*$AG$5*0.00251)/6000-35.9&gt;0,(AD78*$AG$5*0.00251)/6000-35.9,0)</f>
        <v>0</v>
      </c>
      <c r="AB78" s="1"/>
      <c r="AC78" s="1">
        <f t="shared" ref="AC78" si="315">(P78/$AG$5)*0.01</f>
        <v>49.167680434216685</v>
      </c>
      <c r="AD78" s="1">
        <f t="shared" ref="AD78" si="316">0.5*(E78-J78)</f>
        <v>-12.5</v>
      </c>
      <c r="AE78" s="1">
        <f t="shared" ref="AE78" si="317">(Z78+35.9)/0.00251</f>
        <v>84961.751790326423</v>
      </c>
      <c r="AF78" s="1">
        <f t="shared" ref="AF78" si="318">AE78*6000</f>
        <v>509770510.74195856</v>
      </c>
      <c r="AG78" s="1"/>
      <c r="AH78" s="1"/>
    </row>
    <row r="79" spans="2:34">
      <c r="B79">
        <v>30</v>
      </c>
      <c r="C79" s="1" t="s">
        <v>52</v>
      </c>
      <c r="D79" s="1">
        <v>250</v>
      </c>
      <c r="E79" s="1">
        <f t="shared" ref="E79" si="319">$D$7</f>
        <v>87.5</v>
      </c>
      <c r="F79" s="1">
        <f>Y78</f>
        <v>81106.187259929866</v>
      </c>
      <c r="G79" s="1">
        <f>([1]Baseline!E79*0.75)</f>
        <v>0</v>
      </c>
      <c r="H79" s="1">
        <f>($G$7)</f>
        <v>50</v>
      </c>
      <c r="I79" s="1"/>
      <c r="J79" s="1">
        <v>40</v>
      </c>
      <c r="K79" s="1"/>
      <c r="L79" s="1">
        <f t="shared" si="1"/>
        <v>200</v>
      </c>
      <c r="M79" s="1">
        <f t="shared" si="2"/>
        <v>47.5</v>
      </c>
      <c r="N79">
        <f t="shared" si="3"/>
        <v>81106.187259929866</v>
      </c>
      <c r="O79">
        <v>14</v>
      </c>
      <c r="P79">
        <f t="shared" si="4"/>
        <v>49461797238.595627</v>
      </c>
      <c r="Q79">
        <f t="shared" si="5"/>
        <v>250</v>
      </c>
      <c r="R79">
        <f t="shared" si="6"/>
        <v>0</v>
      </c>
      <c r="S79">
        <f t="shared" si="7"/>
        <v>50</v>
      </c>
      <c r="T79">
        <f t="shared" si="11"/>
        <v>269.76174948047452</v>
      </c>
      <c r="V79">
        <f t="shared" si="8"/>
        <v>-550001632.90406108</v>
      </c>
      <c r="W79">
        <f>P79+V79</f>
        <v>48911795605.691566</v>
      </c>
      <c r="X79">
        <v>14</v>
      </c>
      <c r="Y79">
        <f t="shared" si="9"/>
        <v>80204.308680459741</v>
      </c>
      <c r="Z79" s="1"/>
      <c r="AA79" s="1"/>
      <c r="AB79" s="1"/>
      <c r="AC79" s="1"/>
      <c r="AD79" s="1"/>
      <c r="AE79" s="1"/>
      <c r="AF79" s="1"/>
      <c r="AG79" s="1"/>
      <c r="AH79" s="1"/>
    </row>
    <row r="80" spans="2:34">
      <c r="B80">
        <v>30</v>
      </c>
      <c r="C80" s="1" t="s">
        <v>53</v>
      </c>
      <c r="D80" s="1">
        <v>100</v>
      </c>
      <c r="E80" s="1">
        <f t="shared" ref="E80" si="320">$D$8</f>
        <v>45</v>
      </c>
      <c r="F80" s="1">
        <f t="shared" ref="F80" si="321">Y79</f>
        <v>80204.308680459741</v>
      </c>
      <c r="G80" s="1">
        <f>([1]Baseline!E80*0.75)</f>
        <v>0</v>
      </c>
      <c r="H80" s="1">
        <f>$G$8</f>
        <v>100</v>
      </c>
      <c r="I80" s="1">
        <f t="shared" ref="I80" si="322">AC80</f>
        <v>47.175728786353751</v>
      </c>
      <c r="J80" s="1">
        <v>70</v>
      </c>
      <c r="K80" s="1">
        <f>AD80</f>
        <v>-12.5</v>
      </c>
      <c r="L80" s="10">
        <f t="shared" si="1"/>
        <v>-47.175728786353751</v>
      </c>
      <c r="M80" s="10">
        <f t="shared" si="2"/>
        <v>-12.5</v>
      </c>
      <c r="N80">
        <f t="shared" si="3"/>
        <v>80204.308680459741</v>
      </c>
      <c r="O80">
        <v>14</v>
      </c>
      <c r="P80">
        <f t="shared" si="4"/>
        <v>48911795605.691566</v>
      </c>
      <c r="Q80">
        <f t="shared" si="5"/>
        <v>100</v>
      </c>
      <c r="R80">
        <f t="shared" si="6"/>
        <v>47.175728786353751</v>
      </c>
      <c r="S80">
        <f t="shared" si="7"/>
        <v>100</v>
      </c>
      <c r="T80">
        <f t="shared" si="11"/>
        <v>266.76207274018935</v>
      </c>
      <c r="V80">
        <f t="shared" si="8"/>
        <v>-2475085627.2352662</v>
      </c>
      <c r="W80">
        <f t="shared" ref="W80" si="323">P80+V80</f>
        <v>46436709978.456299</v>
      </c>
      <c r="X80">
        <v>14</v>
      </c>
      <c r="Y80">
        <f t="shared" si="9"/>
        <v>76145.726712672666</v>
      </c>
      <c r="Z80" s="1">
        <f t="shared" ref="Z80" si="324">(AC80*$AG$5*0.00251)/6000-35.9</f>
        <v>168.71434495047637</v>
      </c>
      <c r="AA80" s="1">
        <f t="shared" ref="AA80" si="325">IF((AD80*$AG$5*0.00251)/6000-35.9&gt;0,(AD80*$AG$5*0.00251)/6000-35.9,0)</f>
        <v>0</v>
      </c>
      <c r="AB80" s="1"/>
      <c r="AC80" s="1">
        <f t="shared" ref="AC80" si="326">(P80/$AG$5)*0.01</f>
        <v>47.175728786353751</v>
      </c>
      <c r="AD80" s="1">
        <f t="shared" ref="AD80" si="327">0.5*(E80-J80)</f>
        <v>-12.5</v>
      </c>
      <c r="AE80" s="1">
        <f t="shared" ref="AE80" si="328">(Z80+35.9)/0.00251</f>
        <v>81519.659342819272</v>
      </c>
      <c r="AF80" s="1">
        <f t="shared" ref="AF80" si="329">AE80*6000</f>
        <v>489117956.05691564</v>
      </c>
      <c r="AG80" s="1"/>
      <c r="AH8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7A1E-AB03-D547-88BB-46F4FB0DEA19}">
  <dimension ref="A1:AD61"/>
  <sheetViews>
    <sheetView tabSelected="1" workbookViewId="0">
      <selection activeCell="AA1" sqref="AA1:AA1048576"/>
    </sheetView>
  </sheetViews>
  <sheetFormatPr baseColWidth="10" defaultRowHeight="15"/>
  <cols>
    <col min="21" max="21" width="15.83203125" customWidth="1"/>
    <col min="22" max="22" width="15" bestFit="1" customWidth="1"/>
  </cols>
  <sheetData>
    <row r="1" spans="1:30">
      <c r="A1" t="s">
        <v>68</v>
      </c>
      <c r="B1" t="s">
        <v>88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</v>
      </c>
      <c r="AB1" t="s">
        <v>12</v>
      </c>
      <c r="AC1" t="s">
        <v>114</v>
      </c>
      <c r="AD1" t="s">
        <v>115</v>
      </c>
    </row>
    <row r="2" spans="1:30">
      <c r="A2">
        <v>1</v>
      </c>
      <c r="B2" t="s">
        <v>52</v>
      </c>
      <c r="C2">
        <v>250</v>
      </c>
      <c r="D2">
        <v>87.5</v>
      </c>
      <c r="E2">
        <v>80000</v>
      </c>
      <c r="F2">
        <v>262.5</v>
      </c>
      <c r="G2">
        <v>50</v>
      </c>
      <c r="I2">
        <v>40</v>
      </c>
      <c r="K2">
        <v>462.5</v>
      </c>
      <c r="L2">
        <v>47.5</v>
      </c>
      <c r="M2">
        <v>80000</v>
      </c>
      <c r="N2">
        <v>14</v>
      </c>
      <c r="O2">
        <v>48787200000</v>
      </c>
      <c r="P2">
        <v>512.5</v>
      </c>
      <c r="Q2">
        <v>0</v>
      </c>
      <c r="R2">
        <v>50</v>
      </c>
      <c r="S2">
        <v>266.08253559343331</v>
      </c>
      <c r="U2">
        <v>1548555289.3813717</v>
      </c>
      <c r="V2">
        <v>50335755289.381371</v>
      </c>
      <c r="W2">
        <v>14</v>
      </c>
      <c r="X2">
        <v>82539.281269482773</v>
      </c>
    </row>
    <row r="3" spans="1:30">
      <c r="A3">
        <v>1</v>
      </c>
      <c r="B3" t="s">
        <v>53</v>
      </c>
      <c r="C3">
        <v>100</v>
      </c>
      <c r="D3">
        <v>45</v>
      </c>
      <c r="E3">
        <v>82539.281269482773</v>
      </c>
      <c r="F3">
        <v>135</v>
      </c>
      <c r="G3">
        <v>100</v>
      </c>
      <c r="H3">
        <v>48.549146691147165</v>
      </c>
      <c r="I3">
        <v>70</v>
      </c>
      <c r="J3">
        <v>-12.5</v>
      </c>
      <c r="K3">
        <v>86.450853308852828</v>
      </c>
      <c r="L3">
        <v>-12.5</v>
      </c>
      <c r="M3">
        <v>82539.281269482773</v>
      </c>
      <c r="N3">
        <v>14</v>
      </c>
      <c r="O3">
        <v>50335755289.381378</v>
      </c>
      <c r="P3">
        <v>235</v>
      </c>
      <c r="Q3">
        <v>48.549146691147165</v>
      </c>
      <c r="R3">
        <v>100</v>
      </c>
      <c r="S3">
        <v>274.52826557804445</v>
      </c>
      <c r="U3">
        <v>-1482802318.3303068</v>
      </c>
      <c r="V3">
        <v>48852952971.051071</v>
      </c>
      <c r="W3">
        <v>14</v>
      </c>
      <c r="X3">
        <v>80107.820036486737</v>
      </c>
      <c r="Y3">
        <v>174.67124296057875</v>
      </c>
      <c r="Z3">
        <v>0</v>
      </c>
      <c r="AA3">
        <v>48.549146691147165</v>
      </c>
      <c r="AB3">
        <v>-12.5</v>
      </c>
      <c r="AC3">
        <v>83892.925482302293</v>
      </c>
      <c r="AD3">
        <v>503357552.89381373</v>
      </c>
    </row>
    <row r="4" spans="1:30">
      <c r="A4">
        <v>2</v>
      </c>
      <c r="B4" t="s">
        <v>52</v>
      </c>
      <c r="C4">
        <v>250</v>
      </c>
      <c r="D4">
        <v>87.5</v>
      </c>
      <c r="E4">
        <v>80107.820036486737</v>
      </c>
      <c r="F4">
        <v>262.5</v>
      </c>
      <c r="G4">
        <v>50</v>
      </c>
      <c r="I4">
        <v>40</v>
      </c>
      <c r="K4">
        <v>462.5</v>
      </c>
      <c r="L4">
        <v>47.5</v>
      </c>
      <c r="M4">
        <v>80107.820036486737</v>
      </c>
      <c r="N4">
        <v>14</v>
      </c>
      <c r="O4">
        <v>48852952971.051071</v>
      </c>
      <c r="P4">
        <v>512.5</v>
      </c>
      <c r="Q4">
        <v>0</v>
      </c>
      <c r="R4">
        <v>50</v>
      </c>
      <c r="S4">
        <v>266.44114845213539</v>
      </c>
      <c r="U4">
        <v>1545727985.6033645</v>
      </c>
      <c r="V4">
        <v>50398680956.654434</v>
      </c>
      <c r="W4">
        <v>14</v>
      </c>
      <c r="X4">
        <v>82642.465165706482</v>
      </c>
    </row>
    <row r="5" spans="1:30">
      <c r="A5">
        <v>2</v>
      </c>
      <c r="B5" t="s">
        <v>53</v>
      </c>
      <c r="C5">
        <v>100</v>
      </c>
      <c r="D5">
        <v>45</v>
      </c>
      <c r="E5">
        <v>82642.465165706482</v>
      </c>
      <c r="F5">
        <v>135</v>
      </c>
      <c r="G5">
        <v>100</v>
      </c>
      <c r="H5">
        <v>48.609838885662079</v>
      </c>
      <c r="I5">
        <v>70</v>
      </c>
      <c r="J5">
        <v>-12.5</v>
      </c>
      <c r="K5">
        <v>86.390161114337928</v>
      </c>
      <c r="L5">
        <v>-12.5</v>
      </c>
      <c r="M5">
        <v>82642.465165706482</v>
      </c>
      <c r="N5">
        <v>14</v>
      </c>
      <c r="O5">
        <v>50398680956.654442</v>
      </c>
      <c r="P5">
        <v>235</v>
      </c>
      <c r="Q5">
        <v>48.609838885662079</v>
      </c>
      <c r="R5">
        <v>100</v>
      </c>
      <c r="S5">
        <v>274.87145848728966</v>
      </c>
      <c r="U5">
        <v>-1485986548.4883513</v>
      </c>
      <c r="V5">
        <v>48912694408.166092</v>
      </c>
      <c r="W5">
        <v>14</v>
      </c>
      <c r="X5">
        <v>80205.782513718499</v>
      </c>
      <c r="Y5">
        <v>174.93448200200444</v>
      </c>
      <c r="Z5">
        <v>0</v>
      </c>
      <c r="AA5">
        <v>48.609838885662079</v>
      </c>
      <c r="AB5">
        <v>-12.5</v>
      </c>
      <c r="AC5">
        <v>83997.801594424076</v>
      </c>
      <c r="AD5">
        <v>503986809.56654447</v>
      </c>
    </row>
    <row r="6" spans="1:30">
      <c r="A6">
        <v>3</v>
      </c>
      <c r="B6" t="s">
        <v>52</v>
      </c>
      <c r="C6">
        <v>250</v>
      </c>
      <c r="D6">
        <v>87.5</v>
      </c>
      <c r="E6">
        <v>80205.782513718499</v>
      </c>
      <c r="F6">
        <v>262.5</v>
      </c>
      <c r="G6">
        <v>50</v>
      </c>
      <c r="I6">
        <v>40</v>
      </c>
      <c r="K6">
        <v>462.5</v>
      </c>
      <c r="L6">
        <v>47.5</v>
      </c>
      <c r="M6">
        <v>80205.782513718499</v>
      </c>
      <c r="N6">
        <v>14</v>
      </c>
      <c r="O6">
        <v>48912694408.166092</v>
      </c>
      <c r="P6">
        <v>512.5</v>
      </c>
      <c r="Q6">
        <v>0</v>
      </c>
      <c r="R6">
        <v>50</v>
      </c>
      <c r="S6">
        <v>266.76697475632102</v>
      </c>
      <c r="U6">
        <v>1543159171.0211651</v>
      </c>
      <c r="V6">
        <v>50455853579.187256</v>
      </c>
      <c r="W6">
        <v>14</v>
      </c>
      <c r="X6">
        <v>82736.215366632649</v>
      </c>
    </row>
    <row r="7" spans="1:30">
      <c r="A7">
        <v>3</v>
      </c>
      <c r="B7" t="s">
        <v>53</v>
      </c>
      <c r="C7">
        <v>100</v>
      </c>
      <c r="D7">
        <v>45</v>
      </c>
      <c r="E7">
        <v>82736.215366632649</v>
      </c>
      <c r="F7">
        <v>135</v>
      </c>
      <c r="G7">
        <v>100</v>
      </c>
      <c r="H7">
        <v>48.664982233012395</v>
      </c>
      <c r="I7">
        <v>70</v>
      </c>
      <c r="J7">
        <v>-12.5</v>
      </c>
      <c r="K7">
        <v>86.335017766987605</v>
      </c>
      <c r="L7">
        <v>-12.5</v>
      </c>
      <c r="M7">
        <v>82736.215366632649</v>
      </c>
      <c r="N7">
        <v>14</v>
      </c>
      <c r="O7">
        <v>50455853579.187256</v>
      </c>
      <c r="P7">
        <v>235</v>
      </c>
      <c r="Q7">
        <v>48.664982233012395</v>
      </c>
      <c r="R7">
        <v>100</v>
      </c>
      <c r="S7">
        <v>275.18327462697499</v>
      </c>
      <c r="U7">
        <v>-1488879657.0841405</v>
      </c>
      <c r="V7">
        <v>48966973922.103119</v>
      </c>
      <c r="W7">
        <v>14</v>
      </c>
      <c r="X7">
        <v>80294.788669328205</v>
      </c>
      <c r="Y7">
        <v>175.17365413959999</v>
      </c>
      <c r="Z7">
        <v>0</v>
      </c>
      <c r="AA7">
        <v>48.664982233012395</v>
      </c>
      <c r="AB7">
        <v>-12.5</v>
      </c>
      <c r="AC7">
        <v>84093.089298645413</v>
      </c>
      <c r="AD7">
        <v>504558535.7918725</v>
      </c>
    </row>
    <row r="8" spans="1:30">
      <c r="A8">
        <v>4</v>
      </c>
      <c r="B8" t="s">
        <v>52</v>
      </c>
      <c r="C8">
        <v>250</v>
      </c>
      <c r="D8">
        <v>87.5</v>
      </c>
      <c r="E8">
        <v>80294.788669328205</v>
      </c>
      <c r="F8">
        <v>262.5</v>
      </c>
      <c r="G8">
        <v>50</v>
      </c>
      <c r="I8">
        <v>40</v>
      </c>
      <c r="K8">
        <v>462.5</v>
      </c>
      <c r="L8">
        <v>47.5</v>
      </c>
      <c r="M8">
        <v>80294.788669328205</v>
      </c>
      <c r="N8">
        <v>14</v>
      </c>
      <c r="O8">
        <v>48966973922.103111</v>
      </c>
      <c r="P8">
        <v>512.5</v>
      </c>
      <c r="Q8">
        <v>0</v>
      </c>
      <c r="R8">
        <v>50</v>
      </c>
      <c r="S8">
        <v>267.0630120509216</v>
      </c>
      <c r="U8">
        <v>1540825212.9905341</v>
      </c>
      <c r="V8">
        <v>50507799135.093643</v>
      </c>
      <c r="W8">
        <v>14</v>
      </c>
      <c r="X8">
        <v>82821.394357689962</v>
      </c>
    </row>
    <row r="9" spans="1:30">
      <c r="A9">
        <v>4</v>
      </c>
      <c r="B9" t="s">
        <v>53</v>
      </c>
      <c r="C9">
        <v>100</v>
      </c>
      <c r="D9">
        <v>45</v>
      </c>
      <c r="E9">
        <v>82821.394357689962</v>
      </c>
      <c r="F9">
        <v>135</v>
      </c>
      <c r="G9">
        <v>100</v>
      </c>
      <c r="H9">
        <v>48.715084042335697</v>
      </c>
      <c r="I9">
        <v>70</v>
      </c>
      <c r="J9">
        <v>-12.5</v>
      </c>
      <c r="K9">
        <v>86.28491595766431</v>
      </c>
      <c r="L9">
        <v>-12.5</v>
      </c>
      <c r="M9">
        <v>82821.394357689962</v>
      </c>
      <c r="N9">
        <v>14</v>
      </c>
      <c r="O9">
        <v>50507799135.093643</v>
      </c>
      <c r="P9">
        <v>235</v>
      </c>
      <c r="Q9">
        <v>48.715084042335697</v>
      </c>
      <c r="R9">
        <v>100</v>
      </c>
      <c r="S9">
        <v>275.46658265097278</v>
      </c>
      <c r="U9">
        <v>-1491508260.2100439</v>
      </c>
      <c r="V9">
        <v>49016290874.883598</v>
      </c>
      <c r="W9">
        <v>14</v>
      </c>
      <c r="X9">
        <v>80375.657344358522</v>
      </c>
      <c r="Y9">
        <v>175.3909597151418</v>
      </c>
      <c r="Z9">
        <v>0</v>
      </c>
      <c r="AA9">
        <v>48.715084042335697</v>
      </c>
      <c r="AB9">
        <v>-12.5</v>
      </c>
      <c r="AC9">
        <v>84179.665225156103</v>
      </c>
      <c r="AD9">
        <v>505077991.35093659</v>
      </c>
    </row>
    <row r="10" spans="1:30">
      <c r="A10">
        <v>5</v>
      </c>
      <c r="B10" t="s">
        <v>52</v>
      </c>
      <c r="C10">
        <v>250</v>
      </c>
      <c r="D10">
        <v>87.5</v>
      </c>
      <c r="E10">
        <v>80375.657344358522</v>
      </c>
      <c r="F10">
        <v>262.5</v>
      </c>
      <c r="G10">
        <v>50</v>
      </c>
      <c r="I10">
        <v>40</v>
      </c>
      <c r="K10">
        <v>462.5</v>
      </c>
      <c r="L10">
        <v>47.5</v>
      </c>
      <c r="M10">
        <v>80375.657344358522</v>
      </c>
      <c r="N10">
        <v>14</v>
      </c>
      <c r="O10">
        <v>49016290874.883598</v>
      </c>
      <c r="P10">
        <v>512.5</v>
      </c>
      <c r="Q10">
        <v>0</v>
      </c>
      <c r="R10">
        <v>50</v>
      </c>
      <c r="S10">
        <v>267.33198382719848</v>
      </c>
      <c r="U10">
        <v>1538704639.5063672</v>
      </c>
      <c r="V10">
        <v>50554995514.389969</v>
      </c>
      <c r="W10">
        <v>14</v>
      </c>
      <c r="X10">
        <v>82898.785770677496</v>
      </c>
    </row>
    <row r="11" spans="1:30">
      <c r="A11">
        <v>5</v>
      </c>
      <c r="B11" t="s">
        <v>53</v>
      </c>
      <c r="C11">
        <v>100</v>
      </c>
      <c r="D11">
        <v>45</v>
      </c>
      <c r="E11">
        <v>82898.785770677496</v>
      </c>
      <c r="F11">
        <v>135</v>
      </c>
      <c r="G11">
        <v>100</v>
      </c>
      <c r="H11">
        <v>48.760605241502667</v>
      </c>
      <c r="I11">
        <v>70</v>
      </c>
      <c r="J11">
        <v>-12.5</v>
      </c>
      <c r="K11">
        <v>86.239394758497326</v>
      </c>
      <c r="L11">
        <v>-12.5</v>
      </c>
      <c r="M11">
        <v>82898.785770677496</v>
      </c>
      <c r="N11">
        <v>14</v>
      </c>
      <c r="O11">
        <v>50554995514.389961</v>
      </c>
      <c r="P11">
        <v>235</v>
      </c>
      <c r="Q11">
        <v>48.760605241502667</v>
      </c>
      <c r="R11">
        <v>100</v>
      </c>
      <c r="S11">
        <v>275.72398894348379</v>
      </c>
      <c r="U11">
        <v>-1493896540.5544333</v>
      </c>
      <c r="V11">
        <v>49061098973.835526</v>
      </c>
      <c r="W11">
        <v>14</v>
      </c>
      <c r="X11">
        <v>80449.132516455997</v>
      </c>
      <c r="Y11">
        <v>175.58839790186468</v>
      </c>
      <c r="Z11">
        <v>0</v>
      </c>
      <c r="AA11">
        <v>48.760605241502667</v>
      </c>
      <c r="AB11">
        <v>-12.5</v>
      </c>
      <c r="AC11">
        <v>84258.325857316609</v>
      </c>
      <c r="AD11">
        <v>505549955.14389968</v>
      </c>
    </row>
    <row r="12" spans="1:30">
      <c r="A12">
        <v>6</v>
      </c>
      <c r="B12" t="s">
        <v>52</v>
      </c>
      <c r="C12">
        <v>250</v>
      </c>
      <c r="D12">
        <v>87.5</v>
      </c>
      <c r="E12">
        <v>80449.132516455997</v>
      </c>
      <c r="F12">
        <v>262.5</v>
      </c>
      <c r="G12">
        <v>50</v>
      </c>
      <c r="I12">
        <v>40</v>
      </c>
      <c r="K12">
        <v>462.5</v>
      </c>
      <c r="L12">
        <v>47.5</v>
      </c>
      <c r="M12">
        <v>80449.132516455997</v>
      </c>
      <c r="N12">
        <v>14</v>
      </c>
      <c r="O12">
        <v>49061098973.835526</v>
      </c>
      <c r="P12">
        <v>512.5</v>
      </c>
      <c r="Q12">
        <v>0</v>
      </c>
      <c r="R12">
        <v>50</v>
      </c>
      <c r="S12">
        <v>267.57636457838424</v>
      </c>
      <c r="U12">
        <v>1536777941.6640186</v>
      </c>
      <c r="V12">
        <v>50597876915.499542</v>
      </c>
      <c r="W12">
        <v>14</v>
      </c>
      <c r="X12">
        <v>82969.101593040046</v>
      </c>
    </row>
    <row r="13" spans="1:30">
      <c r="A13">
        <v>6</v>
      </c>
      <c r="B13" t="s">
        <v>53</v>
      </c>
      <c r="C13">
        <v>100</v>
      </c>
      <c r="D13">
        <v>45</v>
      </c>
      <c r="E13">
        <v>82969.101593040046</v>
      </c>
      <c r="F13">
        <v>135</v>
      </c>
      <c r="G13">
        <v>100</v>
      </c>
      <c r="H13">
        <v>48.801964617572857</v>
      </c>
      <c r="I13">
        <v>70</v>
      </c>
      <c r="J13">
        <v>-12.5</v>
      </c>
      <c r="K13">
        <v>86.19803538242715</v>
      </c>
      <c r="L13">
        <v>-12.5</v>
      </c>
      <c r="M13">
        <v>82969.101593040046</v>
      </c>
      <c r="N13">
        <v>14</v>
      </c>
      <c r="O13">
        <v>50597876915.499542</v>
      </c>
      <c r="P13">
        <v>235</v>
      </c>
      <c r="Q13">
        <v>48.801964617572857</v>
      </c>
      <c r="R13">
        <v>100</v>
      </c>
      <c r="S13">
        <v>275.95786159731585</v>
      </c>
      <c r="U13">
        <v>-1496066469.8781826</v>
      </c>
      <c r="V13">
        <v>49101810445.621361</v>
      </c>
      <c r="W13">
        <v>14</v>
      </c>
      <c r="X13">
        <v>80515.890144335179</v>
      </c>
      <c r="Y13">
        <v>175.7677850965064</v>
      </c>
      <c r="Z13">
        <v>0</v>
      </c>
      <c r="AA13">
        <v>48.801964617572857</v>
      </c>
      <c r="AB13">
        <v>-12.5</v>
      </c>
      <c r="AC13">
        <v>84329.794859165893</v>
      </c>
      <c r="AD13">
        <v>505978769.15499538</v>
      </c>
    </row>
    <row r="14" spans="1:30">
      <c r="A14">
        <v>7</v>
      </c>
      <c r="B14" t="s">
        <v>52</v>
      </c>
      <c r="C14">
        <v>250</v>
      </c>
      <c r="D14">
        <v>87.5</v>
      </c>
      <c r="E14">
        <v>80515.890144335179</v>
      </c>
      <c r="F14">
        <v>262.5</v>
      </c>
      <c r="G14">
        <v>50</v>
      </c>
      <c r="I14">
        <v>40</v>
      </c>
      <c r="K14">
        <v>462.5</v>
      </c>
      <c r="L14">
        <v>47.5</v>
      </c>
      <c r="M14">
        <v>80515.890144335179</v>
      </c>
      <c r="N14">
        <v>14</v>
      </c>
      <c r="O14">
        <v>49101810445.621368</v>
      </c>
      <c r="P14">
        <v>512.5</v>
      </c>
      <c r="Q14">
        <v>0</v>
      </c>
      <c r="R14">
        <v>50</v>
      </c>
      <c r="S14">
        <v>267.79840256458795</v>
      </c>
      <c r="U14">
        <v>1535027394.1807888</v>
      </c>
      <c r="V14">
        <v>50636837839.802155</v>
      </c>
      <c r="W14">
        <v>14</v>
      </c>
      <c r="X14">
        <v>83032.988718027933</v>
      </c>
    </row>
    <row r="15" spans="1:30">
      <c r="A15">
        <v>7</v>
      </c>
      <c r="B15" t="s">
        <v>53</v>
      </c>
      <c r="C15">
        <v>100</v>
      </c>
      <c r="D15">
        <v>45</v>
      </c>
      <c r="E15">
        <v>83032.988718027933</v>
      </c>
      <c r="F15">
        <v>135</v>
      </c>
      <c r="G15">
        <v>100</v>
      </c>
      <c r="H15">
        <v>48.839542669562263</v>
      </c>
      <c r="I15">
        <v>70</v>
      </c>
      <c r="J15">
        <v>-12.5</v>
      </c>
      <c r="K15">
        <v>86.160457330437737</v>
      </c>
      <c r="L15">
        <v>-12.5</v>
      </c>
      <c r="M15">
        <v>83032.988718027933</v>
      </c>
      <c r="N15">
        <v>14</v>
      </c>
      <c r="O15">
        <v>50636837839.802155</v>
      </c>
      <c r="P15">
        <v>235</v>
      </c>
      <c r="Q15">
        <v>48.839542669562263</v>
      </c>
      <c r="R15">
        <v>100</v>
      </c>
      <c r="S15">
        <v>276.17035219992272</v>
      </c>
      <c r="U15">
        <v>-1498038011.1510196</v>
      </c>
      <c r="V15">
        <v>49138799828.651138</v>
      </c>
      <c r="W15">
        <v>14</v>
      </c>
      <c r="X15">
        <v>80576.544386480295</v>
      </c>
      <c r="Y15">
        <v>175.930771629839</v>
      </c>
      <c r="Z15">
        <v>0</v>
      </c>
      <c r="AA15">
        <v>48.839542669562263</v>
      </c>
      <c r="AB15">
        <v>-12.5</v>
      </c>
      <c r="AC15">
        <v>84394.72973300358</v>
      </c>
      <c r="AD15">
        <v>506368378.39802146</v>
      </c>
    </row>
    <row r="16" spans="1:30">
      <c r="A16">
        <v>8</v>
      </c>
      <c r="B16" t="s">
        <v>52</v>
      </c>
      <c r="C16">
        <v>250</v>
      </c>
      <c r="D16">
        <v>87.5</v>
      </c>
      <c r="E16">
        <v>80576.544386480295</v>
      </c>
      <c r="F16">
        <v>262.5</v>
      </c>
      <c r="G16">
        <v>50</v>
      </c>
      <c r="I16">
        <v>40</v>
      </c>
      <c r="K16">
        <v>462.5</v>
      </c>
      <c r="L16">
        <v>47.5</v>
      </c>
      <c r="M16">
        <v>80576.544386480295</v>
      </c>
      <c r="N16">
        <v>14</v>
      </c>
      <c r="O16">
        <v>49138799828.651146</v>
      </c>
      <c r="P16">
        <v>512.5</v>
      </c>
      <c r="Q16">
        <v>0</v>
      </c>
      <c r="R16">
        <v>50</v>
      </c>
      <c r="S16">
        <v>268.00014049639378</v>
      </c>
      <c r="U16">
        <v>1533436892.3264315</v>
      </c>
      <c r="V16">
        <v>50672236720.977577</v>
      </c>
      <c r="W16">
        <v>14</v>
      </c>
      <c r="X16">
        <v>83091.03489600154</v>
      </c>
    </row>
    <row r="17" spans="1:30">
      <c r="A17">
        <v>8</v>
      </c>
      <c r="B17" t="s">
        <v>53</v>
      </c>
      <c r="C17">
        <v>100</v>
      </c>
      <c r="D17">
        <v>45</v>
      </c>
      <c r="E17">
        <v>83091.03489600154</v>
      </c>
      <c r="F17">
        <v>135</v>
      </c>
      <c r="G17">
        <v>100</v>
      </c>
      <c r="H17">
        <v>48.873685108967578</v>
      </c>
      <c r="I17">
        <v>70</v>
      </c>
      <c r="J17">
        <v>-12.5</v>
      </c>
      <c r="K17">
        <v>86.126314891032422</v>
      </c>
      <c r="L17">
        <v>-12.5</v>
      </c>
      <c r="M17">
        <v>83091.03489600154</v>
      </c>
      <c r="N17">
        <v>14</v>
      </c>
      <c r="O17">
        <v>50672236720.977577</v>
      </c>
      <c r="P17">
        <v>235</v>
      </c>
      <c r="Q17">
        <v>48.873685108967578</v>
      </c>
      <c r="R17">
        <v>100</v>
      </c>
      <c r="S17">
        <v>276.36341562763175</v>
      </c>
      <c r="U17">
        <v>-1499829302.2073491</v>
      </c>
      <c r="V17">
        <v>49172407418.770226</v>
      </c>
      <c r="W17">
        <v>14</v>
      </c>
      <c r="X17">
        <v>80631.653251295793</v>
      </c>
      <c r="Y17">
        <v>176.07885694942289</v>
      </c>
      <c r="Z17">
        <v>0</v>
      </c>
      <c r="AA17">
        <v>48.873685108967578</v>
      </c>
      <c r="AB17">
        <v>-12.5</v>
      </c>
      <c r="AC17">
        <v>84453.727868295973</v>
      </c>
      <c r="AD17">
        <v>506722367.20977587</v>
      </c>
    </row>
    <row r="18" spans="1:30">
      <c r="A18">
        <v>9</v>
      </c>
      <c r="B18" t="s">
        <v>52</v>
      </c>
      <c r="C18">
        <v>250</v>
      </c>
      <c r="D18">
        <v>87.5</v>
      </c>
      <c r="E18">
        <v>80631.653251295793</v>
      </c>
      <c r="F18">
        <v>262.5</v>
      </c>
      <c r="G18">
        <v>50</v>
      </c>
      <c r="I18">
        <v>40</v>
      </c>
      <c r="K18">
        <v>462.5</v>
      </c>
      <c r="L18">
        <v>47.5</v>
      </c>
      <c r="M18">
        <v>80631.653251295793</v>
      </c>
      <c r="N18">
        <v>14</v>
      </c>
      <c r="O18">
        <v>49172407418.770226</v>
      </c>
      <c r="P18">
        <v>512.5</v>
      </c>
      <c r="Q18">
        <v>0</v>
      </c>
      <c r="R18">
        <v>50</v>
      </c>
      <c r="S18">
        <v>268.18343432744115</v>
      </c>
      <c r="U18">
        <v>1531991803.762454</v>
      </c>
      <c r="V18">
        <v>50704399222.532677</v>
      </c>
      <c r="W18">
        <v>14</v>
      </c>
      <c r="X18">
        <v>83143.7741416317</v>
      </c>
    </row>
    <row r="19" spans="1:30">
      <c r="A19">
        <v>9</v>
      </c>
      <c r="B19" t="s">
        <v>53</v>
      </c>
      <c r="C19">
        <v>100</v>
      </c>
      <c r="D19">
        <v>45</v>
      </c>
      <c r="E19">
        <v>83143.7741416317</v>
      </c>
      <c r="F19">
        <v>135</v>
      </c>
      <c r="G19">
        <v>100</v>
      </c>
      <c r="H19">
        <v>48.904706040251426</v>
      </c>
      <c r="I19">
        <v>70</v>
      </c>
      <c r="J19">
        <v>-12.5</v>
      </c>
      <c r="K19">
        <v>86.095293959748574</v>
      </c>
      <c r="L19">
        <v>-12.5</v>
      </c>
      <c r="M19">
        <v>83143.7741416317</v>
      </c>
      <c r="N19">
        <v>14</v>
      </c>
      <c r="O19">
        <v>50704399222.532677</v>
      </c>
      <c r="P19">
        <v>235</v>
      </c>
      <c r="Q19">
        <v>48.904706040251426</v>
      </c>
      <c r="R19">
        <v>100</v>
      </c>
      <c r="S19">
        <v>276.53882803016376</v>
      </c>
      <c r="U19">
        <v>-1501456822.6111534</v>
      </c>
      <c r="V19">
        <v>49202942399.921524</v>
      </c>
      <c r="W19">
        <v>14</v>
      </c>
      <c r="X19">
        <v>80681.723730685961</v>
      </c>
      <c r="Y19">
        <v>176.21340341426171</v>
      </c>
      <c r="Z19">
        <v>0</v>
      </c>
      <c r="AA19">
        <v>48.904706040251426</v>
      </c>
      <c r="AB19">
        <v>-12.5</v>
      </c>
      <c r="AC19">
        <v>84507.332037554457</v>
      </c>
      <c r="AD19">
        <v>507043992.22532672</v>
      </c>
    </row>
    <row r="20" spans="1:30">
      <c r="A20">
        <v>10</v>
      </c>
      <c r="B20" t="s">
        <v>52</v>
      </c>
      <c r="C20">
        <v>250</v>
      </c>
      <c r="D20">
        <v>87.5</v>
      </c>
      <c r="E20">
        <v>80681.723730685961</v>
      </c>
      <c r="F20">
        <v>262.5</v>
      </c>
      <c r="G20">
        <v>50</v>
      </c>
      <c r="I20">
        <v>40</v>
      </c>
      <c r="K20">
        <v>462.5</v>
      </c>
      <c r="L20">
        <v>47.5</v>
      </c>
      <c r="M20">
        <v>80681.723730685961</v>
      </c>
      <c r="N20">
        <v>14</v>
      </c>
      <c r="O20">
        <v>49202942399.921524</v>
      </c>
      <c r="P20">
        <v>512.5</v>
      </c>
      <c r="Q20">
        <v>0</v>
      </c>
      <c r="R20">
        <v>50</v>
      </c>
      <c r="S20">
        <v>268.34997032887253</v>
      </c>
      <c r="U20">
        <v>1530678833.9271691</v>
      </c>
      <c r="V20">
        <v>50733621233.848694</v>
      </c>
      <c r="W20">
        <v>14</v>
      </c>
      <c r="X20">
        <v>83191.691646741267</v>
      </c>
    </row>
    <row r="21" spans="1:30">
      <c r="A21">
        <v>10</v>
      </c>
      <c r="B21" t="s">
        <v>53</v>
      </c>
      <c r="C21">
        <v>100</v>
      </c>
      <c r="D21">
        <v>45</v>
      </c>
      <c r="E21">
        <v>83191.691646741267</v>
      </c>
      <c r="F21">
        <v>135</v>
      </c>
      <c r="G21">
        <v>100</v>
      </c>
      <c r="H21">
        <v>48.93289085054851</v>
      </c>
      <c r="I21">
        <v>70</v>
      </c>
      <c r="J21">
        <v>-12.5</v>
      </c>
      <c r="K21">
        <v>86.067109149451483</v>
      </c>
      <c r="L21">
        <v>-12.5</v>
      </c>
      <c r="M21">
        <v>83191.691646741267</v>
      </c>
      <c r="N21">
        <v>14</v>
      </c>
      <c r="O21">
        <v>50733621233.848694</v>
      </c>
      <c r="P21">
        <v>235</v>
      </c>
      <c r="Q21">
        <v>48.93289085054851</v>
      </c>
      <c r="R21">
        <v>100</v>
      </c>
      <c r="S21">
        <v>276.69820317089955</v>
      </c>
      <c r="U21">
        <v>-1502935545.2650964</v>
      </c>
      <c r="V21">
        <v>49230685688.583595</v>
      </c>
      <c r="W21">
        <v>14</v>
      </c>
      <c r="X21">
        <v>80727.216464291618</v>
      </c>
      <c r="Y21">
        <v>176.33564882826704</v>
      </c>
      <c r="Z21">
        <v>0</v>
      </c>
      <c r="AA21">
        <v>48.93289085054851</v>
      </c>
      <c r="AB21">
        <v>-12.5</v>
      </c>
      <c r="AC21">
        <v>84556.03538974782</v>
      </c>
      <c r="AD21">
        <v>507336212.33848691</v>
      </c>
    </row>
    <row r="22" spans="1:30">
      <c r="A22">
        <v>11</v>
      </c>
      <c r="B22" t="s">
        <v>52</v>
      </c>
      <c r="C22">
        <v>250</v>
      </c>
      <c r="D22">
        <v>87.5</v>
      </c>
      <c r="E22">
        <v>80727.216464291618</v>
      </c>
      <c r="F22">
        <v>262.5</v>
      </c>
      <c r="G22">
        <v>50</v>
      </c>
      <c r="I22">
        <v>40</v>
      </c>
      <c r="K22">
        <v>462.5</v>
      </c>
      <c r="L22">
        <v>47.5</v>
      </c>
      <c r="M22">
        <v>80727.216464291618</v>
      </c>
      <c r="N22">
        <v>14</v>
      </c>
      <c r="O22">
        <v>49230685688.583603</v>
      </c>
      <c r="P22">
        <v>512.5</v>
      </c>
      <c r="Q22">
        <v>0</v>
      </c>
      <c r="R22">
        <v>50</v>
      </c>
      <c r="S22">
        <v>268.5012806027334</v>
      </c>
      <c r="U22">
        <v>1529485903.7280498</v>
      </c>
      <c r="V22">
        <v>50760171592.311653</v>
      </c>
      <c r="W22">
        <v>14</v>
      </c>
      <c r="X22">
        <v>83235.228243984748</v>
      </c>
    </row>
    <row r="23" spans="1:30">
      <c r="A23">
        <v>11</v>
      </c>
      <c r="B23" t="s">
        <v>53</v>
      </c>
      <c r="C23">
        <v>100</v>
      </c>
      <c r="D23">
        <v>45</v>
      </c>
      <c r="E23">
        <v>83235.228243984748</v>
      </c>
      <c r="F23">
        <v>135</v>
      </c>
      <c r="G23">
        <v>100</v>
      </c>
      <c r="H23">
        <v>48.958498835177146</v>
      </c>
      <c r="I23">
        <v>70</v>
      </c>
      <c r="J23">
        <v>-12.5</v>
      </c>
      <c r="K23">
        <v>86.041501164822847</v>
      </c>
      <c r="L23">
        <v>-12.5</v>
      </c>
      <c r="M23">
        <v>83235.228243984748</v>
      </c>
      <c r="N23">
        <v>14</v>
      </c>
      <c r="O23">
        <v>50760171592.311661</v>
      </c>
      <c r="P23">
        <v>235</v>
      </c>
      <c r="Q23">
        <v>48.958498835177146</v>
      </c>
      <c r="R23">
        <v>100</v>
      </c>
      <c r="S23">
        <v>276.84300727322022</v>
      </c>
      <c r="U23">
        <v>-1504279074.1586049</v>
      </c>
      <c r="V23">
        <v>49255892518.153053</v>
      </c>
      <c r="W23">
        <v>14</v>
      </c>
      <c r="X23">
        <v>80768.54997729414</v>
      </c>
      <c r="Y23">
        <v>176.44671782783712</v>
      </c>
      <c r="Z23">
        <v>0</v>
      </c>
      <c r="AA23">
        <v>48.958498835177146</v>
      </c>
      <c r="AB23">
        <v>-12.5</v>
      </c>
      <c r="AC23">
        <v>84600.2859871861</v>
      </c>
      <c r="AD23">
        <v>507601715.92311662</v>
      </c>
    </row>
    <row r="24" spans="1:30">
      <c r="A24">
        <v>12</v>
      </c>
      <c r="B24" t="s">
        <v>52</v>
      </c>
      <c r="C24">
        <v>250</v>
      </c>
      <c r="D24">
        <v>87.5</v>
      </c>
      <c r="E24">
        <v>80768.54997729414</v>
      </c>
      <c r="F24">
        <v>262.5</v>
      </c>
      <c r="G24">
        <v>50</v>
      </c>
      <c r="I24">
        <v>40</v>
      </c>
      <c r="K24">
        <v>462.5</v>
      </c>
      <c r="L24">
        <v>47.5</v>
      </c>
      <c r="M24">
        <v>80768.54997729414</v>
      </c>
      <c r="N24">
        <v>14</v>
      </c>
      <c r="O24">
        <v>49255892518.153061</v>
      </c>
      <c r="P24">
        <v>512.5</v>
      </c>
      <c r="Q24">
        <v>0</v>
      </c>
      <c r="R24">
        <v>50</v>
      </c>
      <c r="S24">
        <v>268.63875717704207</v>
      </c>
      <c r="U24">
        <v>1528402038.4162004</v>
      </c>
      <c r="V24">
        <v>50784294556.56926</v>
      </c>
      <c r="W24">
        <v>14</v>
      </c>
      <c r="X24">
        <v>83274.784462431548</v>
      </c>
    </row>
    <row r="25" spans="1:30">
      <c r="A25">
        <v>12</v>
      </c>
      <c r="B25" t="s">
        <v>53</v>
      </c>
      <c r="C25">
        <v>100</v>
      </c>
      <c r="D25">
        <v>45</v>
      </c>
      <c r="E25">
        <v>83274.784462431548</v>
      </c>
      <c r="F25">
        <v>135</v>
      </c>
      <c r="G25">
        <v>100</v>
      </c>
      <c r="H25">
        <v>48.981765583110771</v>
      </c>
      <c r="I25">
        <v>70</v>
      </c>
      <c r="J25">
        <v>-12.5</v>
      </c>
      <c r="K25">
        <v>86.018234416889229</v>
      </c>
      <c r="L25">
        <v>-12.5</v>
      </c>
      <c r="M25">
        <v>83274.784462431548</v>
      </c>
      <c r="N25">
        <v>14</v>
      </c>
      <c r="O25">
        <v>50784294556.569252</v>
      </c>
      <c r="P25">
        <v>235</v>
      </c>
      <c r="Q25">
        <v>48.981765583110771</v>
      </c>
      <c r="R25">
        <v>100</v>
      </c>
      <c r="S25">
        <v>276.97457250950544</v>
      </c>
      <c r="U25">
        <v>-1505499769.522186</v>
      </c>
      <c r="V25">
        <v>49278794787.047066</v>
      </c>
      <c r="W25">
        <v>14</v>
      </c>
      <c r="X25">
        <v>80806.104530773751</v>
      </c>
      <c r="Y25">
        <v>176.54763222831468</v>
      </c>
      <c r="Z25">
        <v>0</v>
      </c>
      <c r="AA25">
        <v>48.981765583110771</v>
      </c>
      <c r="AB25">
        <v>-12.5</v>
      </c>
      <c r="AC25">
        <v>84640.490927615407</v>
      </c>
      <c r="AD25">
        <v>507842945.56569242</v>
      </c>
    </row>
    <row r="26" spans="1:30">
      <c r="A26">
        <v>13</v>
      </c>
      <c r="B26" t="s">
        <v>52</v>
      </c>
      <c r="C26">
        <v>250</v>
      </c>
      <c r="D26">
        <v>87.5</v>
      </c>
      <c r="E26">
        <v>80806.104530773751</v>
      </c>
      <c r="F26">
        <v>262.5</v>
      </c>
      <c r="G26">
        <v>50</v>
      </c>
      <c r="I26">
        <v>40</v>
      </c>
      <c r="K26">
        <v>462.5</v>
      </c>
      <c r="L26">
        <v>47.5</v>
      </c>
      <c r="M26">
        <v>80806.104530773751</v>
      </c>
      <c r="N26">
        <v>14</v>
      </c>
      <c r="O26">
        <v>49278794787.047066</v>
      </c>
      <c r="P26">
        <v>512.5</v>
      </c>
      <c r="Q26">
        <v>0</v>
      </c>
      <c r="R26">
        <v>50</v>
      </c>
      <c r="S26">
        <v>268.76366481220384</v>
      </c>
      <c r="U26">
        <v>1527417266.620585</v>
      </c>
      <c r="V26">
        <v>50806212053.667648</v>
      </c>
      <c r="W26">
        <v>14</v>
      </c>
      <c r="X26">
        <v>83310.724212363333</v>
      </c>
    </row>
    <row r="27" spans="1:30">
      <c r="A27">
        <v>13</v>
      </c>
      <c r="B27" t="s">
        <v>53</v>
      </c>
      <c r="C27">
        <v>100</v>
      </c>
      <c r="D27">
        <v>45</v>
      </c>
      <c r="E27">
        <v>83310.724212363333</v>
      </c>
      <c r="F27">
        <v>135</v>
      </c>
      <c r="G27">
        <v>100</v>
      </c>
      <c r="H27">
        <v>49.002905144355381</v>
      </c>
      <c r="I27">
        <v>70</v>
      </c>
      <c r="J27">
        <v>-12.5</v>
      </c>
      <c r="K27">
        <v>85.997094855644619</v>
      </c>
      <c r="L27">
        <v>-12.5</v>
      </c>
      <c r="M27">
        <v>83310.724212363333</v>
      </c>
      <c r="N27">
        <v>14</v>
      </c>
      <c r="O27">
        <v>50806212053.667656</v>
      </c>
      <c r="P27">
        <v>235</v>
      </c>
      <c r="Q27">
        <v>49.002905144355381</v>
      </c>
      <c r="R27">
        <v>100</v>
      </c>
      <c r="S27">
        <v>277.09410925688593</v>
      </c>
      <c r="U27">
        <v>-1506608861.5393865</v>
      </c>
      <c r="V27">
        <v>49299603192.128273</v>
      </c>
      <c r="W27">
        <v>14</v>
      </c>
      <c r="X27">
        <v>80840.22562004505</v>
      </c>
      <c r="Y27">
        <v>176.63932042450969</v>
      </c>
      <c r="Z27">
        <v>0</v>
      </c>
      <c r="AA27">
        <v>49.002905144355381</v>
      </c>
      <c r="AB27">
        <v>-12.5</v>
      </c>
      <c r="AC27">
        <v>84677.020089446087</v>
      </c>
      <c r="AD27">
        <v>508062120.53667653</v>
      </c>
    </row>
    <row r="28" spans="1:30">
      <c r="A28">
        <v>14</v>
      </c>
      <c r="B28" t="s">
        <v>52</v>
      </c>
      <c r="C28">
        <v>250</v>
      </c>
      <c r="D28">
        <v>87.5</v>
      </c>
      <c r="E28">
        <v>80840.22562004505</v>
      </c>
      <c r="F28">
        <v>262.5</v>
      </c>
      <c r="G28">
        <v>50</v>
      </c>
      <c r="I28">
        <v>40</v>
      </c>
      <c r="K28">
        <v>462.5</v>
      </c>
      <c r="L28">
        <v>47.5</v>
      </c>
      <c r="M28">
        <v>80840.22562004505</v>
      </c>
      <c r="N28">
        <v>14</v>
      </c>
      <c r="O28">
        <v>49299603192.128273</v>
      </c>
      <c r="P28">
        <v>512.5</v>
      </c>
      <c r="Q28">
        <v>0</v>
      </c>
      <c r="R28">
        <v>50</v>
      </c>
      <c r="S28">
        <v>268.87715263658527</v>
      </c>
      <c r="U28">
        <v>1526522528.6131618</v>
      </c>
      <c r="V28">
        <v>50826125720.741432</v>
      </c>
      <c r="W28">
        <v>14</v>
      </c>
      <c r="X28">
        <v>83343.378133184815</v>
      </c>
    </row>
    <row r="29" spans="1:30">
      <c r="A29">
        <v>14</v>
      </c>
      <c r="B29" t="s">
        <v>53</v>
      </c>
      <c r="C29">
        <v>100</v>
      </c>
      <c r="D29">
        <v>45</v>
      </c>
      <c r="E29">
        <v>83343.378133184815</v>
      </c>
      <c r="F29">
        <v>135</v>
      </c>
      <c r="G29">
        <v>100</v>
      </c>
      <c r="H29">
        <v>49.022111999171905</v>
      </c>
      <c r="I29">
        <v>70</v>
      </c>
      <c r="J29">
        <v>-12.5</v>
      </c>
      <c r="K29">
        <v>85.977888000828102</v>
      </c>
      <c r="L29">
        <v>-12.5</v>
      </c>
      <c r="M29">
        <v>83343.378133184815</v>
      </c>
      <c r="N29">
        <v>14</v>
      </c>
      <c r="O29">
        <v>50826125720.741425</v>
      </c>
      <c r="P29">
        <v>235</v>
      </c>
      <c r="Q29">
        <v>49.022111999171905</v>
      </c>
      <c r="R29">
        <v>100</v>
      </c>
      <c r="S29">
        <v>277.20271723250153</v>
      </c>
      <c r="U29">
        <v>-1507616553.6625133</v>
      </c>
      <c r="V29">
        <v>49318509167.078911</v>
      </c>
      <c r="W29">
        <v>14</v>
      </c>
      <c r="X29">
        <v>80871.227153153144</v>
      </c>
      <c r="Y29">
        <v>176.72262593176833</v>
      </c>
      <c r="Z29">
        <v>0</v>
      </c>
      <c r="AA29">
        <v>49.022111999171905</v>
      </c>
      <c r="AB29">
        <v>-12.5</v>
      </c>
      <c r="AC29">
        <v>84710.209534569061</v>
      </c>
      <c r="AD29">
        <v>508261257.20741439</v>
      </c>
    </row>
    <row r="30" spans="1:30">
      <c r="A30">
        <v>15</v>
      </c>
      <c r="B30" t="s">
        <v>52</v>
      </c>
      <c r="C30">
        <v>250</v>
      </c>
      <c r="D30">
        <v>87.5</v>
      </c>
      <c r="E30">
        <v>80871.227153153144</v>
      </c>
      <c r="F30">
        <v>262.5</v>
      </c>
      <c r="G30">
        <v>50</v>
      </c>
      <c r="I30">
        <v>40</v>
      </c>
      <c r="K30">
        <v>462.5</v>
      </c>
      <c r="L30">
        <v>47.5</v>
      </c>
      <c r="M30">
        <v>80871.227153153144</v>
      </c>
      <c r="N30">
        <v>14</v>
      </c>
      <c r="O30">
        <v>49318509167.078911</v>
      </c>
      <c r="P30">
        <v>512.5</v>
      </c>
      <c r="Q30">
        <v>0</v>
      </c>
      <c r="R30">
        <v>50</v>
      </c>
      <c r="S30">
        <v>268.98026471829382</v>
      </c>
      <c r="U30">
        <v>1525709592.9609716</v>
      </c>
      <c r="V30">
        <v>50844218760.039879</v>
      </c>
      <c r="W30">
        <v>14</v>
      </c>
      <c r="X30">
        <v>83373.046635248393</v>
      </c>
    </row>
    <row r="31" spans="1:30">
      <c r="A31">
        <v>15</v>
      </c>
      <c r="B31" t="s">
        <v>53</v>
      </c>
      <c r="C31">
        <v>100</v>
      </c>
      <c r="D31">
        <v>45</v>
      </c>
      <c r="E31">
        <v>83373.046635248393</v>
      </c>
      <c r="F31">
        <v>135</v>
      </c>
      <c r="G31">
        <v>100</v>
      </c>
      <c r="H31">
        <v>49.03956284726069</v>
      </c>
      <c r="I31">
        <v>70</v>
      </c>
      <c r="J31">
        <v>-12.5</v>
      </c>
      <c r="K31">
        <v>85.960437152739303</v>
      </c>
      <c r="L31">
        <v>-12.5</v>
      </c>
      <c r="M31">
        <v>83373.046635248393</v>
      </c>
      <c r="N31">
        <v>14</v>
      </c>
      <c r="O31">
        <v>50844218760.039879</v>
      </c>
      <c r="P31">
        <v>235</v>
      </c>
      <c r="Q31">
        <v>49.03956284726069</v>
      </c>
      <c r="R31">
        <v>100</v>
      </c>
      <c r="S31">
        <v>277.3013956107057</v>
      </c>
      <c r="U31">
        <v>-1508532116.4826071</v>
      </c>
      <c r="V31">
        <v>49335686643.557274</v>
      </c>
      <c r="W31">
        <v>14</v>
      </c>
      <c r="X31">
        <v>80899.394338772923</v>
      </c>
      <c r="Y31">
        <v>176.79831514616686</v>
      </c>
      <c r="Z31">
        <v>0</v>
      </c>
      <c r="AA31">
        <v>49.03956284726069</v>
      </c>
      <c r="AB31">
        <v>-12.5</v>
      </c>
      <c r="AC31">
        <v>84740.364600066474</v>
      </c>
      <c r="AD31">
        <v>508442187.60039884</v>
      </c>
    </row>
    <row r="32" spans="1:30">
      <c r="A32">
        <v>16</v>
      </c>
      <c r="B32" t="s">
        <v>52</v>
      </c>
      <c r="C32">
        <v>250</v>
      </c>
      <c r="D32">
        <v>87.5</v>
      </c>
      <c r="E32">
        <v>80899.394338772923</v>
      </c>
      <c r="F32">
        <v>262.5</v>
      </c>
      <c r="G32">
        <v>50</v>
      </c>
      <c r="I32">
        <v>40</v>
      </c>
      <c r="K32">
        <v>462.5</v>
      </c>
      <c r="L32">
        <v>47.5</v>
      </c>
      <c r="M32">
        <v>80899.394338772923</v>
      </c>
      <c r="N32">
        <v>14</v>
      </c>
      <c r="O32">
        <v>49335686643.557281</v>
      </c>
      <c r="P32">
        <v>512.5</v>
      </c>
      <c r="Q32">
        <v>0</v>
      </c>
      <c r="R32">
        <v>50</v>
      </c>
      <c r="S32">
        <v>269.07394967042188</v>
      </c>
      <c r="U32">
        <v>1524970980.798394</v>
      </c>
      <c r="V32">
        <v>50860657624.355675</v>
      </c>
      <c r="W32">
        <v>14</v>
      </c>
      <c r="X32">
        <v>83400.002663576801</v>
      </c>
    </row>
    <row r="33" spans="1:30">
      <c r="A33">
        <v>16</v>
      </c>
      <c r="B33" t="s">
        <v>53</v>
      </c>
      <c r="C33">
        <v>100</v>
      </c>
      <c r="D33">
        <v>45</v>
      </c>
      <c r="E33">
        <v>83400.002663576801</v>
      </c>
      <c r="F33">
        <v>135</v>
      </c>
      <c r="G33">
        <v>100</v>
      </c>
      <c r="H33">
        <v>49.055418233367746</v>
      </c>
      <c r="I33">
        <v>70</v>
      </c>
      <c r="J33">
        <v>-12.5</v>
      </c>
      <c r="K33">
        <v>85.944581766632254</v>
      </c>
      <c r="L33">
        <v>-12.5</v>
      </c>
      <c r="M33">
        <v>83400.002663576801</v>
      </c>
      <c r="N33">
        <v>14</v>
      </c>
      <c r="O33">
        <v>50860657624.355675</v>
      </c>
      <c r="P33">
        <v>235</v>
      </c>
      <c r="Q33">
        <v>49.055418233367746</v>
      </c>
      <c r="R33">
        <v>100</v>
      </c>
      <c r="S33">
        <v>277.39105221529508</v>
      </c>
      <c r="U33">
        <v>-1509363973.0172577</v>
      </c>
      <c r="V33">
        <v>49351293651.338417</v>
      </c>
      <c r="W33">
        <v>14</v>
      </c>
      <c r="X33">
        <v>80924.986310078733</v>
      </c>
      <c r="Y33">
        <v>176.86708439522127</v>
      </c>
      <c r="Z33">
        <v>0</v>
      </c>
      <c r="AA33">
        <v>49.055418233367746</v>
      </c>
      <c r="AB33">
        <v>-12.5</v>
      </c>
      <c r="AC33">
        <v>84767.762707259462</v>
      </c>
      <c r="AD33">
        <v>508606576.2435568</v>
      </c>
    </row>
    <row r="34" spans="1:30">
      <c r="A34">
        <v>17</v>
      </c>
      <c r="B34" t="s">
        <v>52</v>
      </c>
      <c r="C34">
        <v>250</v>
      </c>
      <c r="D34">
        <v>87.5</v>
      </c>
      <c r="E34">
        <v>80924.986310078733</v>
      </c>
      <c r="F34">
        <v>262.5</v>
      </c>
      <c r="G34">
        <v>50</v>
      </c>
      <c r="I34">
        <v>40</v>
      </c>
      <c r="K34">
        <v>462.5</v>
      </c>
      <c r="L34">
        <v>47.5</v>
      </c>
      <c r="M34">
        <v>80924.986310078733</v>
      </c>
      <c r="N34">
        <v>14</v>
      </c>
      <c r="O34">
        <v>49351293651.338417</v>
      </c>
      <c r="P34">
        <v>512.5</v>
      </c>
      <c r="Q34">
        <v>0</v>
      </c>
      <c r="R34">
        <v>50</v>
      </c>
      <c r="S34">
        <v>269.15906937812042</v>
      </c>
      <c r="U34">
        <v>1524299897.0228987</v>
      </c>
      <c r="V34">
        <v>50875593548.361313</v>
      </c>
      <c r="W34">
        <v>14</v>
      </c>
      <c r="X34">
        <v>83424.494208909411</v>
      </c>
    </row>
    <row r="35" spans="1:30">
      <c r="A35">
        <v>17</v>
      </c>
      <c r="B35" t="s">
        <v>53</v>
      </c>
      <c r="C35">
        <v>100</v>
      </c>
      <c r="D35">
        <v>45</v>
      </c>
      <c r="E35">
        <v>83424.494208909411</v>
      </c>
      <c r="F35">
        <v>135</v>
      </c>
      <c r="G35">
        <v>100</v>
      </c>
      <c r="H35">
        <v>49.06982402426825</v>
      </c>
      <c r="I35">
        <v>70</v>
      </c>
      <c r="J35">
        <v>-12.5</v>
      </c>
      <c r="K35">
        <v>85.930175975731743</v>
      </c>
      <c r="L35">
        <v>-12.5</v>
      </c>
      <c r="M35">
        <v>83424.494208909411</v>
      </c>
      <c r="N35">
        <v>14</v>
      </c>
      <c r="O35">
        <v>50875593548.361313</v>
      </c>
      <c r="P35">
        <v>235</v>
      </c>
      <c r="Q35">
        <v>49.06982402426825</v>
      </c>
      <c r="R35">
        <v>100</v>
      </c>
      <c r="S35">
        <v>277.47251187132895</v>
      </c>
      <c r="U35">
        <v>-1510119776.2008884</v>
      </c>
      <c r="V35">
        <v>49365473772.160423</v>
      </c>
      <c r="W35">
        <v>14</v>
      </c>
      <c r="X35">
        <v>80948.238508724287</v>
      </c>
      <c r="Y35">
        <v>176.92956634397819</v>
      </c>
      <c r="Z35">
        <v>0</v>
      </c>
      <c r="AA35">
        <v>49.06982402426825</v>
      </c>
      <c r="AB35">
        <v>-12.5</v>
      </c>
      <c r="AC35">
        <v>84792.655913935538</v>
      </c>
      <c r="AD35">
        <v>508755935.48361325</v>
      </c>
    </row>
    <row r="36" spans="1:30">
      <c r="A36">
        <v>18</v>
      </c>
      <c r="B36" t="s">
        <v>52</v>
      </c>
      <c r="C36">
        <v>250</v>
      </c>
      <c r="D36">
        <v>87.5</v>
      </c>
      <c r="E36">
        <v>80948.238508724287</v>
      </c>
      <c r="F36">
        <v>262.5</v>
      </c>
      <c r="G36">
        <v>50</v>
      </c>
      <c r="I36">
        <v>40</v>
      </c>
      <c r="K36">
        <v>462.5</v>
      </c>
      <c r="L36">
        <v>47.5</v>
      </c>
      <c r="M36">
        <v>80948.238508724287</v>
      </c>
      <c r="N36">
        <v>14</v>
      </c>
      <c r="O36">
        <v>49365473772.160416</v>
      </c>
      <c r="P36">
        <v>512.5</v>
      </c>
      <c r="Q36">
        <v>0</v>
      </c>
      <c r="R36">
        <v>50</v>
      </c>
      <c r="S36">
        <v>269.23640692779202</v>
      </c>
      <c r="U36">
        <v>1523690167.7812877</v>
      </c>
      <c r="V36">
        <v>50889163939.941704</v>
      </c>
      <c r="W36">
        <v>14</v>
      </c>
      <c r="X36">
        <v>83446.746589173723</v>
      </c>
    </row>
    <row r="37" spans="1:30">
      <c r="A37">
        <v>18</v>
      </c>
      <c r="B37" t="s">
        <v>53</v>
      </c>
      <c r="C37">
        <v>100</v>
      </c>
      <c r="D37">
        <v>45</v>
      </c>
      <c r="E37">
        <v>83446.746589173723</v>
      </c>
      <c r="F37">
        <v>135</v>
      </c>
      <c r="G37">
        <v>100</v>
      </c>
      <c r="H37">
        <v>49.08291275071538</v>
      </c>
      <c r="I37">
        <v>70</v>
      </c>
      <c r="J37">
        <v>-12.5</v>
      </c>
      <c r="K37">
        <v>85.91708724928462</v>
      </c>
      <c r="L37">
        <v>-12.5</v>
      </c>
      <c r="M37">
        <v>83446.746589173723</v>
      </c>
      <c r="N37">
        <v>14</v>
      </c>
      <c r="O37">
        <v>50889163939.941704</v>
      </c>
      <c r="P37">
        <v>235</v>
      </c>
      <c r="Q37">
        <v>49.08291275071538</v>
      </c>
      <c r="R37">
        <v>100</v>
      </c>
      <c r="S37">
        <v>277.54652399337539</v>
      </c>
      <c r="U37">
        <v>-1510806479.2904115</v>
      </c>
      <c r="V37">
        <v>49378357460.651291</v>
      </c>
      <c r="W37">
        <v>14</v>
      </c>
      <c r="X37">
        <v>80969.364850864644</v>
      </c>
      <c r="Y37">
        <v>176.98633581542282</v>
      </c>
      <c r="Z37">
        <v>0</v>
      </c>
      <c r="AA37">
        <v>49.08291275071538</v>
      </c>
      <c r="AB37">
        <v>-12.5</v>
      </c>
      <c r="AC37">
        <v>84815.273233236177</v>
      </c>
      <c r="AD37">
        <v>508891639.39941704</v>
      </c>
    </row>
    <row r="38" spans="1:30">
      <c r="A38">
        <v>19</v>
      </c>
      <c r="B38" t="s">
        <v>52</v>
      </c>
      <c r="C38">
        <v>250</v>
      </c>
      <c r="D38">
        <v>87.5</v>
      </c>
      <c r="E38">
        <v>80969.364850864644</v>
      </c>
      <c r="F38">
        <v>262.5</v>
      </c>
      <c r="G38">
        <v>50</v>
      </c>
      <c r="I38">
        <v>40</v>
      </c>
      <c r="K38">
        <v>462.5</v>
      </c>
      <c r="L38">
        <v>47.5</v>
      </c>
      <c r="M38">
        <v>80969.364850864644</v>
      </c>
      <c r="N38">
        <v>14</v>
      </c>
      <c r="O38">
        <v>49378357460.651291</v>
      </c>
      <c r="P38">
        <v>512.5</v>
      </c>
      <c r="Q38">
        <v>0</v>
      </c>
      <c r="R38">
        <v>50</v>
      </c>
      <c r="S38">
        <v>269.30667381134856</v>
      </c>
      <c r="U38">
        <v>1523136183.6713281</v>
      </c>
      <c r="V38">
        <v>50901493644.322617</v>
      </c>
      <c r="W38">
        <v>14</v>
      </c>
      <c r="X38">
        <v>83466.964522370807</v>
      </c>
    </row>
    <row r="39" spans="1:30">
      <c r="A39">
        <v>19</v>
      </c>
      <c r="B39" t="s">
        <v>53</v>
      </c>
      <c r="C39">
        <v>100</v>
      </c>
      <c r="D39">
        <v>45</v>
      </c>
      <c r="E39">
        <v>83466.964522370807</v>
      </c>
      <c r="F39">
        <v>135</v>
      </c>
      <c r="G39">
        <v>100</v>
      </c>
      <c r="H39">
        <v>49.094804826700049</v>
      </c>
      <c r="I39">
        <v>70</v>
      </c>
      <c r="J39">
        <v>-12.5</v>
      </c>
      <c r="K39">
        <v>85.905195173299944</v>
      </c>
      <c r="L39">
        <v>-12.5</v>
      </c>
      <c r="M39">
        <v>83466.964522370807</v>
      </c>
      <c r="N39">
        <v>14</v>
      </c>
      <c r="O39">
        <v>50901493644.322609</v>
      </c>
      <c r="P39">
        <v>235</v>
      </c>
      <c r="Q39">
        <v>49.094804826700049</v>
      </c>
      <c r="R39">
        <v>100</v>
      </c>
      <c r="S39">
        <v>277.61376947999463</v>
      </c>
      <c r="U39">
        <v>-1511430399.8339808</v>
      </c>
      <c r="V39">
        <v>49390063244.488625</v>
      </c>
      <c r="W39">
        <v>14</v>
      </c>
      <c r="X39">
        <v>80988.559695147298</v>
      </c>
      <c r="Y39">
        <v>177.03791507874959</v>
      </c>
      <c r="Z39">
        <v>0</v>
      </c>
      <c r="AA39">
        <v>49.094804826700049</v>
      </c>
      <c r="AB39">
        <v>-12.5</v>
      </c>
      <c r="AC39">
        <v>84835.822740537682</v>
      </c>
      <c r="AD39">
        <v>509014936.4432261</v>
      </c>
    </row>
    <row r="40" spans="1:30">
      <c r="A40">
        <v>20</v>
      </c>
      <c r="B40" t="s">
        <v>52</v>
      </c>
      <c r="C40">
        <v>250</v>
      </c>
      <c r="D40">
        <v>87.5</v>
      </c>
      <c r="E40">
        <v>80988.559695147298</v>
      </c>
      <c r="F40">
        <v>262.5</v>
      </c>
      <c r="G40">
        <v>50</v>
      </c>
      <c r="I40">
        <v>40</v>
      </c>
      <c r="K40">
        <v>462.5</v>
      </c>
      <c r="L40">
        <v>47.5</v>
      </c>
      <c r="M40">
        <v>80988.559695147298</v>
      </c>
      <c r="N40">
        <v>14</v>
      </c>
      <c r="O40">
        <v>49390063244.488625</v>
      </c>
      <c r="P40">
        <v>512.5</v>
      </c>
      <c r="Q40">
        <v>0</v>
      </c>
      <c r="R40">
        <v>50</v>
      </c>
      <c r="S40">
        <v>269.37051647181164</v>
      </c>
      <c r="U40">
        <v>1522632848.1362369</v>
      </c>
      <c r="V40">
        <v>50912696092.624863</v>
      </c>
      <c r="W40">
        <v>14</v>
      </c>
      <c r="X40">
        <v>83485.334009945014</v>
      </c>
    </row>
    <row r="41" spans="1:30">
      <c r="A41">
        <v>20</v>
      </c>
      <c r="B41" t="s">
        <v>53</v>
      </c>
      <c r="C41">
        <v>100</v>
      </c>
      <c r="D41">
        <v>45</v>
      </c>
      <c r="E41">
        <v>83485.334009945014</v>
      </c>
      <c r="F41">
        <v>135</v>
      </c>
      <c r="G41">
        <v>100</v>
      </c>
      <c r="H41">
        <v>49.105609657238496</v>
      </c>
      <c r="I41">
        <v>70</v>
      </c>
      <c r="J41">
        <v>-12.5</v>
      </c>
      <c r="K41">
        <v>85.894390342761511</v>
      </c>
      <c r="L41">
        <v>-12.5</v>
      </c>
      <c r="M41">
        <v>83485.334009945014</v>
      </c>
      <c r="N41">
        <v>14</v>
      </c>
      <c r="O41">
        <v>50912696092.62487</v>
      </c>
      <c r="P41">
        <v>235</v>
      </c>
      <c r="Q41">
        <v>49.105609657238496</v>
      </c>
      <c r="R41">
        <v>100</v>
      </c>
      <c r="S41">
        <v>277.67486697788587</v>
      </c>
      <c r="U41">
        <v>-1511997277.7913206</v>
      </c>
      <c r="V41">
        <v>49400698814.833549</v>
      </c>
      <c r="W41">
        <v>14</v>
      </c>
      <c r="X41">
        <v>81005.999630777835</v>
      </c>
      <c r="Y41">
        <v>177.08477865414741</v>
      </c>
      <c r="Z41">
        <v>0</v>
      </c>
      <c r="AA41">
        <v>49.105609657238496</v>
      </c>
      <c r="AB41">
        <v>-12.5</v>
      </c>
      <c r="AC41">
        <v>84854.49348770814</v>
      </c>
      <c r="AD41">
        <v>509126960.92624885</v>
      </c>
    </row>
    <row r="42" spans="1:30">
      <c r="A42">
        <v>21</v>
      </c>
      <c r="B42" t="s">
        <v>52</v>
      </c>
      <c r="C42">
        <v>250</v>
      </c>
      <c r="D42">
        <v>87.5</v>
      </c>
      <c r="E42">
        <v>81005.999630777835</v>
      </c>
      <c r="F42">
        <v>262.5</v>
      </c>
      <c r="G42">
        <v>50</v>
      </c>
      <c r="I42">
        <v>40</v>
      </c>
      <c r="K42">
        <v>462.5</v>
      </c>
      <c r="L42">
        <v>47.5</v>
      </c>
      <c r="M42">
        <v>81005.999630777835</v>
      </c>
      <c r="N42">
        <v>14</v>
      </c>
      <c r="O42">
        <v>49400698814.833557</v>
      </c>
      <c r="P42">
        <v>512.5</v>
      </c>
      <c r="Q42">
        <v>0</v>
      </c>
      <c r="R42">
        <v>50</v>
      </c>
      <c r="S42">
        <v>269.42852225047614</v>
      </c>
      <c r="U42">
        <v>1522175530.5772462</v>
      </c>
      <c r="V42">
        <v>50922874345.410805</v>
      </c>
      <c r="W42">
        <v>14</v>
      </c>
      <c r="X42">
        <v>83502.024047964718</v>
      </c>
    </row>
    <row r="43" spans="1:30">
      <c r="A43">
        <v>21</v>
      </c>
      <c r="B43" t="s">
        <v>53</v>
      </c>
      <c r="C43">
        <v>100</v>
      </c>
      <c r="D43">
        <v>45</v>
      </c>
      <c r="E43">
        <v>83502.024047964718</v>
      </c>
      <c r="F43">
        <v>135</v>
      </c>
      <c r="G43">
        <v>100</v>
      </c>
      <c r="H43">
        <v>49.115426644879243</v>
      </c>
      <c r="I43">
        <v>70</v>
      </c>
      <c r="J43">
        <v>-12.5</v>
      </c>
      <c r="K43">
        <v>85.88457335512075</v>
      </c>
      <c r="L43">
        <v>-12.5</v>
      </c>
      <c r="M43">
        <v>83502.024047964718</v>
      </c>
      <c r="N43">
        <v>14</v>
      </c>
      <c r="O43">
        <v>50922874345.410805</v>
      </c>
      <c r="P43">
        <v>235</v>
      </c>
      <c r="Q43">
        <v>49.115426644879243</v>
      </c>
      <c r="R43">
        <v>100</v>
      </c>
      <c r="S43">
        <v>277.73037857332878</v>
      </c>
      <c r="U43">
        <v>-1512512328.3403521</v>
      </c>
      <c r="V43">
        <v>49410362017.07045</v>
      </c>
      <c r="W43">
        <v>14</v>
      </c>
      <c r="X43">
        <v>81021.845102109481</v>
      </c>
      <c r="Y43">
        <v>177.12735767830185</v>
      </c>
      <c r="Z43">
        <v>0</v>
      </c>
      <c r="AA43">
        <v>49.115426644879243</v>
      </c>
      <c r="AB43">
        <v>-12.5</v>
      </c>
      <c r="AC43">
        <v>84871.457242351331</v>
      </c>
      <c r="AD43">
        <v>509228743.454108</v>
      </c>
    </row>
    <row r="44" spans="1:30">
      <c r="A44">
        <v>22</v>
      </c>
      <c r="B44" t="s">
        <v>52</v>
      </c>
      <c r="C44">
        <v>250</v>
      </c>
      <c r="D44">
        <v>87.5</v>
      </c>
      <c r="E44">
        <v>81021.845102109481</v>
      </c>
      <c r="F44">
        <v>262.5</v>
      </c>
      <c r="G44">
        <v>50</v>
      </c>
      <c r="I44">
        <v>40</v>
      </c>
      <c r="K44">
        <v>462.5</v>
      </c>
      <c r="L44">
        <v>47.5</v>
      </c>
      <c r="M44">
        <v>81021.845102109481</v>
      </c>
      <c r="N44">
        <v>14</v>
      </c>
      <c r="O44">
        <v>49410362017.070442</v>
      </c>
      <c r="P44">
        <v>512.5</v>
      </c>
      <c r="Q44">
        <v>0</v>
      </c>
      <c r="R44">
        <v>50</v>
      </c>
      <c r="S44">
        <v>269.48122479034612</v>
      </c>
      <c r="U44">
        <v>1521760023.7529111</v>
      </c>
      <c r="V44">
        <v>50932122040.823357</v>
      </c>
      <c r="W44">
        <v>14</v>
      </c>
      <c r="X44">
        <v>83517.188181856487</v>
      </c>
    </row>
    <row r="45" spans="1:30">
      <c r="A45">
        <v>22</v>
      </c>
      <c r="B45" t="s">
        <v>53</v>
      </c>
      <c r="C45">
        <v>100</v>
      </c>
      <c r="D45">
        <v>45</v>
      </c>
      <c r="E45">
        <v>83517.188181856487</v>
      </c>
      <c r="F45">
        <v>135</v>
      </c>
      <c r="G45">
        <v>100</v>
      </c>
      <c r="H45">
        <v>49.1243461041892</v>
      </c>
      <c r="I45">
        <v>70</v>
      </c>
      <c r="J45">
        <v>-12.5</v>
      </c>
      <c r="K45">
        <v>85.8756538958108</v>
      </c>
      <c r="L45">
        <v>-12.5</v>
      </c>
      <c r="M45">
        <v>83517.188181856487</v>
      </c>
      <c r="N45">
        <v>14</v>
      </c>
      <c r="O45">
        <v>50932122040.823357</v>
      </c>
      <c r="P45">
        <v>235</v>
      </c>
      <c r="Q45">
        <v>49.1243461041892</v>
      </c>
      <c r="R45">
        <v>100</v>
      </c>
      <c r="S45">
        <v>277.78081496327877</v>
      </c>
      <c r="U45">
        <v>-1512980289.8559177</v>
      </c>
      <c r="V45">
        <v>49419141750.967438</v>
      </c>
      <c r="W45">
        <v>14</v>
      </c>
      <c r="X45">
        <v>81036.241884703253</v>
      </c>
      <c r="Y45">
        <v>177.16604387077774</v>
      </c>
      <c r="Z45">
        <v>0</v>
      </c>
      <c r="AA45">
        <v>49.1243461041892</v>
      </c>
      <c r="AB45">
        <v>-12.5</v>
      </c>
      <c r="AC45">
        <v>84886.870068038945</v>
      </c>
      <c r="AD45">
        <v>509321220.40823364</v>
      </c>
    </row>
    <row r="46" spans="1:30">
      <c r="A46">
        <v>23</v>
      </c>
      <c r="B46" t="s">
        <v>52</v>
      </c>
      <c r="C46">
        <v>250</v>
      </c>
      <c r="D46">
        <v>87.5</v>
      </c>
      <c r="E46">
        <v>81036.241884703253</v>
      </c>
      <c r="F46">
        <v>262.5</v>
      </c>
      <c r="G46">
        <v>50</v>
      </c>
      <c r="I46">
        <v>40</v>
      </c>
      <c r="K46">
        <v>462.5</v>
      </c>
      <c r="L46">
        <v>47.5</v>
      </c>
      <c r="M46">
        <v>81036.241884703253</v>
      </c>
      <c r="N46">
        <v>14</v>
      </c>
      <c r="O46">
        <v>49419141750.96743</v>
      </c>
      <c r="P46">
        <v>512.5</v>
      </c>
      <c r="Q46">
        <v>0</v>
      </c>
      <c r="R46">
        <v>50</v>
      </c>
      <c r="S46">
        <v>269.52910894555782</v>
      </c>
      <c r="U46">
        <v>1521382505.0732222</v>
      </c>
      <c r="V46">
        <v>50940524256.040649</v>
      </c>
      <c r="W46">
        <v>14</v>
      </c>
      <c r="X46">
        <v>83530.965918996211</v>
      </c>
    </row>
    <row r="47" spans="1:30">
      <c r="A47">
        <v>23</v>
      </c>
      <c r="B47" t="s">
        <v>53</v>
      </c>
      <c r="C47">
        <v>100</v>
      </c>
      <c r="D47">
        <v>45</v>
      </c>
      <c r="E47">
        <v>83530.965918996211</v>
      </c>
      <c r="F47">
        <v>135</v>
      </c>
      <c r="G47">
        <v>100</v>
      </c>
      <c r="H47">
        <v>49.1324500926318</v>
      </c>
      <c r="I47">
        <v>70</v>
      </c>
      <c r="J47">
        <v>-12.5</v>
      </c>
      <c r="K47">
        <v>85.8675499073682</v>
      </c>
      <c r="L47">
        <v>-12.5</v>
      </c>
      <c r="M47">
        <v>83530.965918996211</v>
      </c>
      <c r="N47">
        <v>14</v>
      </c>
      <c r="O47">
        <v>50940524256.040649</v>
      </c>
      <c r="P47">
        <v>235</v>
      </c>
      <c r="Q47">
        <v>49.1324500926318</v>
      </c>
      <c r="R47">
        <v>100</v>
      </c>
      <c r="S47">
        <v>277.82664015368971</v>
      </c>
      <c r="U47">
        <v>-1513405467.5019989</v>
      </c>
      <c r="V47">
        <v>49427118788.538651</v>
      </c>
      <c r="W47">
        <v>14</v>
      </c>
      <c r="X47">
        <v>81049.322426437517</v>
      </c>
      <c r="Y47">
        <v>177.20119313777005</v>
      </c>
      <c r="Z47">
        <v>0</v>
      </c>
      <c r="AA47">
        <v>49.1324500926318</v>
      </c>
      <c r="AB47">
        <v>-12.5</v>
      </c>
      <c r="AC47">
        <v>84900.873760067741</v>
      </c>
      <c r="AD47">
        <v>509405242.56040645</v>
      </c>
    </row>
    <row r="48" spans="1:30">
      <c r="A48">
        <v>24</v>
      </c>
      <c r="B48" t="s">
        <v>52</v>
      </c>
      <c r="C48">
        <v>250</v>
      </c>
      <c r="D48">
        <v>87.5</v>
      </c>
      <c r="E48">
        <v>81049.322426437517</v>
      </c>
      <c r="F48">
        <v>262.5</v>
      </c>
      <c r="G48">
        <v>50</v>
      </c>
      <c r="I48">
        <v>40</v>
      </c>
      <c r="K48">
        <v>462.5</v>
      </c>
      <c r="L48">
        <v>47.5</v>
      </c>
      <c r="M48">
        <v>81049.322426437517</v>
      </c>
      <c r="N48">
        <v>14</v>
      </c>
      <c r="O48">
        <v>49427118788.538658</v>
      </c>
      <c r="P48">
        <v>512.5</v>
      </c>
      <c r="Q48">
        <v>0</v>
      </c>
      <c r="R48">
        <v>50</v>
      </c>
      <c r="S48">
        <v>269.57261524195275</v>
      </c>
      <c r="U48">
        <v>1521039501.4324446</v>
      </c>
      <c r="V48">
        <v>50948158289.9711</v>
      </c>
      <c r="W48">
        <v>14</v>
      </c>
      <c r="X48">
        <v>83543.484012152534</v>
      </c>
    </row>
    <row r="49" spans="1:30">
      <c r="A49">
        <v>24</v>
      </c>
      <c r="B49" t="s">
        <v>53</v>
      </c>
      <c r="C49">
        <v>100</v>
      </c>
      <c r="D49">
        <v>45</v>
      </c>
      <c r="E49">
        <v>83543.484012152534</v>
      </c>
      <c r="F49">
        <v>135</v>
      </c>
      <c r="G49">
        <v>100</v>
      </c>
      <c r="H49">
        <v>49.139813165481385</v>
      </c>
      <c r="I49">
        <v>70</v>
      </c>
      <c r="J49">
        <v>-12.5</v>
      </c>
      <c r="K49">
        <v>85.860186834518615</v>
      </c>
      <c r="L49">
        <v>-12.5</v>
      </c>
      <c r="M49">
        <v>83543.484012152534</v>
      </c>
      <c r="N49">
        <v>14</v>
      </c>
      <c r="O49">
        <v>50948158289.9711</v>
      </c>
      <c r="P49">
        <v>235</v>
      </c>
      <c r="Q49">
        <v>49.139813165481385</v>
      </c>
      <c r="R49">
        <v>100</v>
      </c>
      <c r="S49">
        <v>277.86827572828759</v>
      </c>
      <c r="U49">
        <v>-1513791772.8384745</v>
      </c>
      <c r="V49">
        <v>49434366517.132622</v>
      </c>
      <c r="W49">
        <v>14</v>
      </c>
      <c r="X49">
        <v>81061.207066005227</v>
      </c>
      <c r="Y49">
        <v>177.23312884637912</v>
      </c>
      <c r="Z49">
        <v>0</v>
      </c>
      <c r="AA49">
        <v>49.139813165481385</v>
      </c>
      <c r="AB49">
        <v>-12.5</v>
      </c>
      <c r="AC49">
        <v>84913.597149951835</v>
      </c>
      <c r="AD49">
        <v>509481582.89971101</v>
      </c>
    </row>
    <row r="50" spans="1:30">
      <c r="A50">
        <v>25</v>
      </c>
      <c r="B50" t="s">
        <v>52</v>
      </c>
      <c r="C50">
        <v>250</v>
      </c>
      <c r="D50">
        <v>87.5</v>
      </c>
      <c r="E50">
        <v>81061.207066005227</v>
      </c>
      <c r="F50">
        <v>262.5</v>
      </c>
      <c r="G50">
        <v>50</v>
      </c>
      <c r="I50">
        <v>40</v>
      </c>
      <c r="K50">
        <v>462.5</v>
      </c>
      <c r="L50">
        <v>47.5</v>
      </c>
      <c r="M50">
        <v>81061.207066005227</v>
      </c>
      <c r="N50">
        <v>14</v>
      </c>
      <c r="O50">
        <v>49434366517.132629</v>
      </c>
      <c r="P50">
        <v>512.5</v>
      </c>
      <c r="Q50">
        <v>0</v>
      </c>
      <c r="R50">
        <v>50</v>
      </c>
      <c r="S50">
        <v>269.6121439298376</v>
      </c>
      <c r="U50">
        <v>1520727857.2571604</v>
      </c>
      <c r="V50">
        <v>50955094374.389793</v>
      </c>
      <c r="W50">
        <v>14</v>
      </c>
      <c r="X50">
        <v>83554.857625589982</v>
      </c>
    </row>
    <row r="51" spans="1:30">
      <c r="A51">
        <v>25</v>
      </c>
      <c r="B51" t="s">
        <v>53</v>
      </c>
      <c r="C51">
        <v>100</v>
      </c>
      <c r="D51">
        <v>45</v>
      </c>
      <c r="E51">
        <v>83554.857625589982</v>
      </c>
      <c r="F51">
        <v>135</v>
      </c>
      <c r="G51">
        <v>100</v>
      </c>
      <c r="H51">
        <v>49.146503061718548</v>
      </c>
      <c r="I51">
        <v>70</v>
      </c>
      <c r="J51">
        <v>-12.5</v>
      </c>
      <c r="K51">
        <v>85.853496938281452</v>
      </c>
      <c r="L51">
        <v>-12.5</v>
      </c>
      <c r="M51">
        <v>83554.857625589982</v>
      </c>
      <c r="N51">
        <v>14</v>
      </c>
      <c r="O51">
        <v>50955094374.389793</v>
      </c>
      <c r="P51">
        <v>235</v>
      </c>
      <c r="Q51">
        <v>49.146503061718548</v>
      </c>
      <c r="R51">
        <v>100</v>
      </c>
      <c r="S51">
        <v>277.90610472706629</v>
      </c>
      <c r="U51">
        <v>-1514142759.8067796</v>
      </c>
      <c r="V51">
        <v>49440951614.583015</v>
      </c>
      <c r="W51">
        <v>14</v>
      </c>
      <c r="X51">
        <v>81072.005140008885</v>
      </c>
      <c r="Y51">
        <v>177.2621447995306</v>
      </c>
      <c r="Z51">
        <v>0</v>
      </c>
      <c r="AA51">
        <v>49.146503061718548</v>
      </c>
      <c r="AB51">
        <v>-12.5</v>
      </c>
      <c r="AC51">
        <v>84925.157290649644</v>
      </c>
      <c r="AD51">
        <v>509550943.74389786</v>
      </c>
    </row>
    <row r="52" spans="1:30">
      <c r="A52">
        <v>26</v>
      </c>
      <c r="B52" t="s">
        <v>52</v>
      </c>
      <c r="C52">
        <v>250</v>
      </c>
      <c r="D52">
        <v>87.5</v>
      </c>
      <c r="E52">
        <v>81072.005140008885</v>
      </c>
      <c r="F52">
        <v>262.5</v>
      </c>
      <c r="G52">
        <v>50</v>
      </c>
      <c r="I52">
        <v>40</v>
      </c>
      <c r="K52">
        <v>462.5</v>
      </c>
      <c r="L52">
        <v>47.5</v>
      </c>
      <c r="M52">
        <v>81072.005140008885</v>
      </c>
      <c r="N52">
        <v>14</v>
      </c>
      <c r="O52">
        <v>49440951614.583015</v>
      </c>
      <c r="P52">
        <v>512.5</v>
      </c>
      <c r="Q52">
        <v>0</v>
      </c>
      <c r="R52">
        <v>50</v>
      </c>
      <c r="S52">
        <v>269.64805866621782</v>
      </c>
      <c r="U52">
        <v>1520444705.4755387</v>
      </c>
      <c r="V52">
        <v>50961396320.058556</v>
      </c>
      <c r="W52">
        <v>14</v>
      </c>
      <c r="X52">
        <v>83565.191394560141</v>
      </c>
    </row>
    <row r="53" spans="1:30">
      <c r="A53">
        <v>26</v>
      </c>
      <c r="B53" t="s">
        <v>53</v>
      </c>
      <c r="C53">
        <v>100</v>
      </c>
      <c r="D53">
        <v>45</v>
      </c>
      <c r="E53">
        <v>83565.191394560141</v>
      </c>
      <c r="F53">
        <v>135</v>
      </c>
      <c r="G53">
        <v>100</v>
      </c>
      <c r="H53">
        <v>49.152581327216971</v>
      </c>
      <c r="I53">
        <v>70</v>
      </c>
      <c r="J53">
        <v>-12.5</v>
      </c>
      <c r="K53">
        <v>85.847418672783022</v>
      </c>
      <c r="L53">
        <v>-12.5</v>
      </c>
      <c r="M53">
        <v>83565.191394560141</v>
      </c>
      <c r="N53">
        <v>14</v>
      </c>
      <c r="O53">
        <v>50961396320.058556</v>
      </c>
      <c r="P53">
        <v>235</v>
      </c>
      <c r="Q53">
        <v>49.152581327216971</v>
      </c>
      <c r="R53">
        <v>100</v>
      </c>
      <c r="S53">
        <v>277.94047517018896</v>
      </c>
      <c r="U53">
        <v>-1514461657.4255483</v>
      </c>
      <c r="V53">
        <v>49446934662.633011</v>
      </c>
      <c r="W53">
        <v>14</v>
      </c>
      <c r="X53">
        <v>81081.815988838076</v>
      </c>
      <c r="Y53">
        <v>177.28850793891164</v>
      </c>
      <c r="Z53">
        <v>0</v>
      </c>
      <c r="AA53">
        <v>49.152581327216971</v>
      </c>
      <c r="AB53">
        <v>-12.5</v>
      </c>
      <c r="AC53">
        <v>84935.660533430928</v>
      </c>
      <c r="AD53">
        <v>509613963.20058554</v>
      </c>
    </row>
    <row r="54" spans="1:30">
      <c r="A54">
        <v>27</v>
      </c>
      <c r="B54" t="s">
        <v>52</v>
      </c>
      <c r="C54">
        <v>250</v>
      </c>
      <c r="D54">
        <v>87.5</v>
      </c>
      <c r="E54">
        <v>81081.815988838076</v>
      </c>
      <c r="F54">
        <v>262.5</v>
      </c>
      <c r="G54">
        <v>50</v>
      </c>
      <c r="I54">
        <v>40</v>
      </c>
      <c r="K54">
        <v>462.5</v>
      </c>
      <c r="L54">
        <v>47.5</v>
      </c>
      <c r="M54">
        <v>81081.815988838076</v>
      </c>
      <c r="N54">
        <v>14</v>
      </c>
      <c r="O54">
        <v>49446934662.633011</v>
      </c>
      <c r="P54">
        <v>512.5</v>
      </c>
      <c r="Q54">
        <v>0</v>
      </c>
      <c r="R54">
        <v>50</v>
      </c>
      <c r="S54">
        <v>269.68068986037775</v>
      </c>
      <c r="U54">
        <v>1520187441.1407819</v>
      </c>
      <c r="V54">
        <v>50967122103.773796</v>
      </c>
      <c r="W54">
        <v>14</v>
      </c>
      <c r="X54">
        <v>83574.58038792765</v>
      </c>
    </row>
    <row r="55" spans="1:30">
      <c r="A55">
        <v>27</v>
      </c>
      <c r="B55" t="s">
        <v>53</v>
      </c>
      <c r="C55">
        <v>100</v>
      </c>
      <c r="D55">
        <v>45</v>
      </c>
      <c r="E55">
        <v>83574.58038792765</v>
      </c>
      <c r="F55">
        <v>135</v>
      </c>
      <c r="G55">
        <v>100</v>
      </c>
      <c r="H55">
        <v>49.15810388095467</v>
      </c>
      <c r="I55">
        <v>70</v>
      </c>
      <c r="J55">
        <v>-12.5</v>
      </c>
      <c r="K55">
        <v>85.84189611904533</v>
      </c>
      <c r="L55">
        <v>-12.5</v>
      </c>
      <c r="M55">
        <v>83574.58038792765</v>
      </c>
      <c r="N55">
        <v>14</v>
      </c>
      <c r="O55">
        <v>50967122103.773796</v>
      </c>
      <c r="P55">
        <v>235</v>
      </c>
      <c r="Q55">
        <v>49.15810388095467</v>
      </c>
      <c r="R55">
        <v>100</v>
      </c>
      <c r="S55">
        <v>277.97170325971274</v>
      </c>
      <c r="U55">
        <v>-1514751399.4970219</v>
      </c>
      <c r="V55">
        <v>49452370704.276772</v>
      </c>
      <c r="W55">
        <v>14</v>
      </c>
      <c r="X55">
        <v>81090.729870583717</v>
      </c>
      <c r="Y55">
        <v>177.31246080078708</v>
      </c>
      <c r="Z55">
        <v>0</v>
      </c>
      <c r="AA55">
        <v>49.15810388095467</v>
      </c>
      <c r="AB55">
        <v>-12.5</v>
      </c>
      <c r="AC55">
        <v>84945.203506289676</v>
      </c>
      <c r="AD55">
        <v>509671221.03773803</v>
      </c>
    </row>
    <row r="56" spans="1:30">
      <c r="A56">
        <v>28</v>
      </c>
      <c r="B56" t="s">
        <v>52</v>
      </c>
      <c r="C56">
        <v>250</v>
      </c>
      <c r="D56">
        <v>87.5</v>
      </c>
      <c r="E56">
        <v>81090.729870583717</v>
      </c>
      <c r="F56">
        <v>262.5</v>
      </c>
      <c r="G56">
        <v>50</v>
      </c>
      <c r="I56">
        <v>40</v>
      </c>
      <c r="K56">
        <v>462.5</v>
      </c>
      <c r="L56">
        <v>47.5</v>
      </c>
      <c r="M56">
        <v>81090.729870583717</v>
      </c>
      <c r="N56">
        <v>14</v>
      </c>
      <c r="O56">
        <v>49452370704.276772</v>
      </c>
      <c r="P56">
        <v>512.5</v>
      </c>
      <c r="Q56">
        <v>0</v>
      </c>
      <c r="R56">
        <v>50</v>
      </c>
      <c r="S56">
        <v>269.71033771358856</v>
      </c>
      <c r="U56">
        <v>1519953697.4660678</v>
      </c>
      <c r="V56">
        <v>50972324401.742836</v>
      </c>
      <c r="W56">
        <v>14</v>
      </c>
      <c r="X56">
        <v>83583.110982787024</v>
      </c>
    </row>
    <row r="57" spans="1:30">
      <c r="A57">
        <v>28</v>
      </c>
      <c r="B57" t="s">
        <v>53</v>
      </c>
      <c r="C57">
        <v>100</v>
      </c>
      <c r="D57">
        <v>45</v>
      </c>
      <c r="E57">
        <v>83583.110982787024</v>
      </c>
      <c r="F57">
        <v>135</v>
      </c>
      <c r="G57">
        <v>100</v>
      </c>
      <c r="H57">
        <v>49.163121529458756</v>
      </c>
      <c r="I57">
        <v>70</v>
      </c>
      <c r="J57">
        <v>-12.5</v>
      </c>
      <c r="K57">
        <v>85.836878470541251</v>
      </c>
      <c r="L57">
        <v>-12.5</v>
      </c>
      <c r="M57">
        <v>83583.110982787024</v>
      </c>
      <c r="N57">
        <v>14</v>
      </c>
      <c r="O57">
        <v>50972324401.742836</v>
      </c>
      <c r="P57">
        <v>235</v>
      </c>
      <c r="Q57">
        <v>49.163121529458756</v>
      </c>
      <c r="R57">
        <v>100</v>
      </c>
      <c r="S57">
        <v>278.00007628859146</v>
      </c>
      <c r="U57">
        <v>-1515014651.597508</v>
      </c>
      <c r="V57">
        <v>49457309750.145325</v>
      </c>
      <c r="W57">
        <v>14</v>
      </c>
      <c r="X57">
        <v>81098.828791396634</v>
      </c>
      <c r="Y57">
        <v>177.33422374729091</v>
      </c>
      <c r="Z57">
        <v>0</v>
      </c>
      <c r="AA57">
        <v>49.163121529458756</v>
      </c>
      <c r="AB57">
        <v>-12.5</v>
      </c>
      <c r="AC57">
        <v>84953.874002904748</v>
      </c>
      <c r="AD57">
        <v>509723244.01742846</v>
      </c>
    </row>
    <row r="58" spans="1:30">
      <c r="A58">
        <v>29</v>
      </c>
      <c r="B58" t="s">
        <v>52</v>
      </c>
      <c r="C58">
        <v>250</v>
      </c>
      <c r="D58">
        <v>87.5</v>
      </c>
      <c r="E58">
        <v>81098.828791396634</v>
      </c>
      <c r="F58">
        <v>262.5</v>
      </c>
      <c r="G58">
        <v>50</v>
      </c>
      <c r="I58">
        <v>40</v>
      </c>
      <c r="K58">
        <v>462.5</v>
      </c>
      <c r="L58">
        <v>47.5</v>
      </c>
      <c r="M58">
        <v>81098.828791396634</v>
      </c>
      <c r="N58">
        <v>14</v>
      </c>
      <c r="O58">
        <v>49457309750.145325</v>
      </c>
      <c r="P58">
        <v>512.5</v>
      </c>
      <c r="Q58">
        <v>0</v>
      </c>
      <c r="R58">
        <v>50</v>
      </c>
      <c r="S58">
        <v>269.73727498090693</v>
      </c>
      <c r="U58">
        <v>1519741324.0505297</v>
      </c>
      <c r="V58">
        <v>50977051074.195854</v>
      </c>
      <c r="W58">
        <v>14</v>
      </c>
      <c r="X58">
        <v>83590.861659116912</v>
      </c>
    </row>
    <row r="59" spans="1:30">
      <c r="A59">
        <v>29</v>
      </c>
      <c r="B59" t="s">
        <v>53</v>
      </c>
      <c r="C59">
        <v>100</v>
      </c>
      <c r="D59">
        <v>45</v>
      </c>
      <c r="E59">
        <v>83590.861659116912</v>
      </c>
      <c r="F59">
        <v>135</v>
      </c>
      <c r="G59">
        <v>100</v>
      </c>
      <c r="H59">
        <v>49.167680434216685</v>
      </c>
      <c r="I59">
        <v>70</v>
      </c>
      <c r="J59">
        <v>-12.5</v>
      </c>
      <c r="K59">
        <v>85.832319565783308</v>
      </c>
      <c r="L59">
        <v>-12.5</v>
      </c>
      <c r="M59">
        <v>83590.861659116912</v>
      </c>
      <c r="N59">
        <v>14</v>
      </c>
      <c r="O59">
        <v>50977051074.195854</v>
      </c>
      <c r="P59">
        <v>235</v>
      </c>
      <c r="Q59">
        <v>49.167680434216685</v>
      </c>
      <c r="R59">
        <v>100</v>
      </c>
      <c r="S59">
        <v>278.02585528372174</v>
      </c>
      <c r="U59">
        <v>-1515253835.6002266</v>
      </c>
      <c r="V59">
        <v>49461797238.595627</v>
      </c>
      <c r="W59">
        <v>14</v>
      </c>
      <c r="X59">
        <v>81106.187259929866</v>
      </c>
      <c r="Y59">
        <v>177.35399699371933</v>
      </c>
      <c r="Z59">
        <v>0</v>
      </c>
      <c r="AA59">
        <v>49.167680434216685</v>
      </c>
      <c r="AB59">
        <v>-12.5</v>
      </c>
      <c r="AC59">
        <v>84961.751790326423</v>
      </c>
      <c r="AD59">
        <v>509770510.74195856</v>
      </c>
    </row>
    <row r="60" spans="1:30">
      <c r="A60">
        <v>30</v>
      </c>
      <c r="B60" t="s">
        <v>52</v>
      </c>
      <c r="C60">
        <v>250</v>
      </c>
      <c r="D60">
        <v>87.5</v>
      </c>
      <c r="E60">
        <v>81106.187259929866</v>
      </c>
      <c r="F60">
        <v>262.5</v>
      </c>
      <c r="G60">
        <v>50</v>
      </c>
      <c r="I60">
        <v>40</v>
      </c>
      <c r="K60">
        <v>462.5</v>
      </c>
      <c r="L60">
        <v>47.5</v>
      </c>
      <c r="M60">
        <v>81106.187259929866</v>
      </c>
      <c r="N60">
        <v>14</v>
      </c>
      <c r="O60">
        <v>49461797238.595627</v>
      </c>
      <c r="P60">
        <v>512.5</v>
      </c>
      <c r="Q60">
        <v>0</v>
      </c>
      <c r="R60">
        <v>50</v>
      </c>
      <c r="S60">
        <v>269.76174948047452</v>
      </c>
      <c r="U60">
        <v>1519548367.0959389</v>
      </c>
      <c r="V60">
        <v>50981345605.691566</v>
      </c>
      <c r="W60">
        <v>14</v>
      </c>
      <c r="X60">
        <v>83597.903721782059</v>
      </c>
    </row>
    <row r="61" spans="1:30">
      <c r="A61">
        <v>30</v>
      </c>
      <c r="B61" t="s">
        <v>53</v>
      </c>
      <c r="C61">
        <v>100</v>
      </c>
      <c r="D61">
        <v>45</v>
      </c>
      <c r="E61">
        <v>83597.903721782059</v>
      </c>
      <c r="F61">
        <v>135</v>
      </c>
      <c r="G61">
        <v>100</v>
      </c>
      <c r="H61">
        <v>49.171822536353758</v>
      </c>
      <c r="I61">
        <v>70</v>
      </c>
      <c r="J61">
        <v>-12.5</v>
      </c>
      <c r="K61">
        <v>85.828177463646242</v>
      </c>
      <c r="L61">
        <v>-12.5</v>
      </c>
      <c r="M61">
        <v>83597.903721782059</v>
      </c>
      <c r="N61">
        <v>14</v>
      </c>
      <c r="O61">
        <v>50981345605.691574</v>
      </c>
      <c r="P61">
        <v>235</v>
      </c>
      <c r="Q61">
        <v>49.171822536353758</v>
      </c>
      <c r="R61">
        <v>100</v>
      </c>
      <c r="S61">
        <v>278.04927740734365</v>
      </c>
      <c r="U61">
        <v>-1515471151.9561105</v>
      </c>
      <c r="V61">
        <v>49465874453.735466</v>
      </c>
      <c r="W61">
        <v>14</v>
      </c>
      <c r="X61">
        <v>81112.872972805097</v>
      </c>
      <c r="Y61">
        <v>177.37196245047645</v>
      </c>
      <c r="Z61">
        <v>0</v>
      </c>
      <c r="AA61">
        <v>49.171822536353758</v>
      </c>
      <c r="AB61">
        <v>-12.5</v>
      </c>
      <c r="AC61">
        <v>84968.909342819301</v>
      </c>
      <c r="AD61">
        <v>509813456.05691582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Baseline</vt:lpstr>
      <vt:lpstr>dat-cross-dam-baseline</vt:lpstr>
      <vt:lpstr>25% Irrigation</vt:lpstr>
      <vt:lpstr>dat-cross-dam-25</vt:lpstr>
      <vt:lpstr>50% Irrigation</vt:lpstr>
      <vt:lpstr>dat-cross-dam-50</vt:lpstr>
      <vt:lpstr>75% Irrigation</vt:lpstr>
      <vt:lpstr>dat-cross-dam-75</vt:lpstr>
      <vt:lpstr>BaselineData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Dante Cisterna</dc:creator>
  <cp:keywords/>
  <dc:description/>
  <cp:lastModifiedBy>Microsoft Office User</cp:lastModifiedBy>
  <cp:revision/>
  <dcterms:created xsi:type="dcterms:W3CDTF">2018-11-08T07:26:49Z</dcterms:created>
  <dcterms:modified xsi:type="dcterms:W3CDTF">2019-02-05T18:21:02Z</dcterms:modified>
  <cp:category/>
  <cp:contentStatus/>
</cp:coreProperties>
</file>