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a" sheetId="1" r:id="rId4"/>
    <sheet state="visible" name="1 - Warehouse Inventory System" sheetId="2" r:id="rId5"/>
    <sheet state="visible" name="2 - Sauce Labs Sample Applicati" sheetId="3" r:id="rId6"/>
    <sheet state="visible" name="3 - The Internet" sheetId="4" r:id="rId7"/>
    <sheet state="visible" name="Resumo" sheetId="5" r:id="rId8"/>
    <sheet state="visible" name="Score Médio" sheetId="6" r:id="rId9"/>
    <sheet state="visible" name="Eficácia Média" sheetId="7" r:id="rId10"/>
    <sheet state="visible" name="Total" sheetId="8" r:id="rId11"/>
    <sheet state="visible" name="Modelo" sheetId="9" r:id="rId12"/>
  </sheets>
  <definedNames/>
  <calcPr/>
</workbook>
</file>

<file path=xl/sharedStrings.xml><?xml version="1.0" encoding="utf-8"?>
<sst xmlns="http://schemas.openxmlformats.org/spreadsheetml/2006/main" count="2245" uniqueCount="409">
  <si>
    <t>Legenda</t>
  </si>
  <si>
    <t>Não foi possível aplicar o mutante</t>
  </si>
  <si>
    <t>Desconsiderado para geração dos resultados 
e cálculo de eficáfcia</t>
  </si>
  <si>
    <t>Aplicações</t>
  </si>
  <si>
    <t>Planilha</t>
  </si>
  <si>
    <t>Warehouse Inventory System</t>
  </si>
  <si>
    <t>Sauce Labs Sample Application</t>
  </si>
  <si>
    <t>The Internet</t>
  </si>
  <si>
    <t>Heurísticas:</t>
  </si>
  <si>
    <t>by-id, by-classes, by-attributes, by-tag, by-xpath, by-text</t>
  </si>
  <si>
    <t>Configuração do parser:</t>
  </si>
  <si>
    <t>{ "locator": { "selectorTypes": ["ID", "Attributes", "Class", "Tag", "NthChild"], "attributesToIgnore": ["type"] } }</t>
  </si>
  <si>
    <t>Feature</t>
  </si>
  <si>
    <t>Login</t>
  </si>
  <si>
    <t>Elemento</t>
  </si>
  <si>
    <t>{
    tag: "input",
    textContent: "",
    xpath: "/html/body/div/div/div/form/div[1]/input",
    attributes: {
      type: "name",
      class: "form-control",
      name: "username",
      placeholder: "Username"
    }
}</t>
  </si>
  <si>
    <t>Seletor</t>
  </si>
  <si>
    <t>username</t>
  </si>
  <si>
    <t>Mod. principal</t>
  </si>
  <si>
    <t>Alterar name de "username" para "user"</t>
  </si>
  <si>
    <t>Operador</t>
  </si>
  <si>
    <t>Atributo</t>
  </si>
  <si>
    <t>Valor</t>
  </si>
  <si>
    <t>Mutante morto?</t>
  </si>
  <si>
    <t>Novo Seletor</t>
  </si>
  <si>
    <t>Score</t>
  </si>
  <si>
    <t>Observação</t>
  </si>
  <si>
    <t>Adicionar atributo</t>
  </si>
  <si>
    <t>class</t>
  </si>
  <si>
    <t>input-lg</t>
  </si>
  <si>
    <t>S</t>
  </si>
  <si>
    <t>[name="user"]</t>
  </si>
  <si>
    <t>id</t>
  </si>
  <si>
    <t>user</t>
  </si>
  <si>
    <t>#user</t>
  </si>
  <si>
    <t>Remover atributo</t>
  </si>
  <si>
    <t>name</t>
  </si>
  <si>
    <t>[placeholder="Username"]</t>
  </si>
  <si>
    <t>Falha: não possui o atributo 
name</t>
  </si>
  <si>
    <t>type</t>
  </si>
  <si>
    <t>placeholder</t>
  </si>
  <si>
    <t>Todos</t>
  </si>
  <si>
    <t>N</t>
  </si>
  <si>
    <t>[name="password"]</t>
  </si>
  <si>
    <t>Falha: escolhe elemento errado</t>
  </si>
  <si>
    <t>//</t>
  </si>
  <si>
    <t>:nth-child(1) &gt; input</t>
  </si>
  <si>
    <t>Ordem das heurísticas alterada: 
by-xpath antes de by-classes
Falha: não possui o atributo 
name</t>
  </si>
  <si>
    <t>Alterar atributo</t>
  </si>
  <si>
    <t>[name="name"]</t>
  </si>
  <si>
    <t>text</t>
  </si>
  <si>
    <t>User</t>
  </si>
  <si>
    <t>Inserir antes</t>
  </si>
  <si>
    <t>&lt;input type="name" class="form-control"&gt;</t>
  </si>
  <si>
    <t>Inserir depois</t>
  </si>
  <si>
    <t>Inserir antes do pai</t>
  </si>
  <si>
    <t>&lt;div&gt;
  &lt;input type="name" class="form-control"&gt;
&lt;/div&gt;</t>
  </si>
  <si>
    <t>:nth-child(1) &gt; .form-control</t>
  </si>
  <si>
    <t>Inserir depois do pai</t>
  </si>
  <si>
    <t>Remover anterior</t>
  </si>
  <si>
    <t>&lt;label&gt;Username&lt;/label&gt;</t>
  </si>
  <si>
    <t>Remover posterior</t>
  </si>
  <si>
    <t>Não possui</t>
  </si>
  <si>
    <t>Remover anterior ao pai</t>
  </si>
  <si>
    <t>Remover posterior ao pai</t>
  </si>
  <si>
    <t>&lt;div class="form-group"&gt;
  &lt;label ...&gt;Password&lt;/label&gt;
  &lt;input type="password"
      name="password"
      class="form-control"
      placeholder="password"&gt;
&lt;/div&gt;</t>
  </si>
  <si>
    <t>Falha: não possui o elemento 
password</t>
  </si>
  <si>
    <t>Mover para cima</t>
  </si>
  <si>
    <t>Mover para baixo</t>
  </si>
  <si>
    <t>Mover pai para cima</t>
  </si>
  <si>
    <t>Falha: elemento fora do form</t>
  </si>
  <si>
    <t>Mover pai para baixo</t>
  </si>
  <si>
    <t>Inserir conteúdo</t>
  </si>
  <si>
    <t>Não possui conteúdo</t>
  </si>
  <si>
    <t>Excluir conteúdo</t>
  </si>
  <si>
    <t>Alterar conteúdo</t>
  </si>
  <si>
    <t>Mutantes aplicados:</t>
  </si>
  <si>
    <t>Mortos:</t>
  </si>
  <si>
    <t>Não mortos: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</si>
  <si>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</si>
  <si>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 "locator": { "selectorTypes": ["ID", "Attributes", "Class", "Tag", "NthChild"] } }</t>
  </si>
  <si>
    <t>{
    tag: "button",
    textContent: "Login",
    xpath: "/html/body/div/div/div/form/div[3]/button",
    attributes: { type: "submit", class: "btn btn-info  pull-right" }
}</t>
  </si>
  <si>
    <t>Alterar texto de "Login" para "Ok"</t>
  </si>
  <si>
    <t>btn-lg</t>
  </si>
  <si>
    <t xml:space="preserve">[type="submit"] </t>
  </si>
  <si>
    <t>submit</t>
  </si>
  <si>
    <t>#submit</t>
  </si>
  <si>
    <t>.btn</t>
  </si>
  <si>
    <t>button</t>
  </si>
  <si>
    <t>btn-primary</t>
  </si>
  <si>
    <t>[type="button"]</t>
  </si>
  <si>
    <t>Falha: não possui submit</t>
  </si>
  <si>
    <t>&lt;button type="submit" 
  class="btn btn-info pull-right"&gt;</t>
  </si>
  <si>
    <t>:nth-child(3) &gt; :nth-child(1)</t>
  </si>
  <si>
    <t>Escolhe elemento errado.
Não há falha.</t>
  </si>
  <si>
    <t>&lt;div&gt;
  &lt;button type="submit" 
    class="btn btn-info pull-right"&gt;
  &lt;/button&gt;
&lt;/div&gt;</t>
  </si>
  <si>
    <t>:nth-child(3) &gt; 
[type="submit"]</t>
  </si>
  <si>
    <t>[type="submit"]</t>
  </si>
  <si>
    <t>Falha: submit fora do form</t>
  </si>
  <si>
    <t>Ok, login</t>
  </si>
  <si>
    <t>Entrar</t>
  </si>
  <si>
    <t xml:space="preserve"> Mutantes aplicados: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</si>
  <si>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</si>
  <si>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Add Category</t>
  </si>
  <si>
    <t>{
      tag: "button",
      textContent: "Add categorie",
      xpath: "/html/body/div[2]/div/div[2]/div[1]/div/div[2]/form/button",
      attributes: { type: "submit", name: "add_cat", class: "btn btn-primary" }
}</t>
  </si>
  <si>
    <t>add_cat</t>
  </si>
  <si>
    <t>Alterar name de "add_cat" para "add-category"</t>
  </si>
  <si>
    <t>[name="add-category"]</t>
  </si>
  <si>
    <t>add-category</t>
  </si>
  <si>
    <t>#add-category</t>
  </si>
  <si>
    <t>btn-info</t>
  </si>
  <si>
    <t>add</t>
  </si>
  <si>
    <t>[name="add"]</t>
  </si>
  <si>
    <t>&lt;button type="submit" class="btn btn-primary"&gt;
&lt;/button&gt;</t>
  </si>
  <si>
    <t>&lt;form&gt;
  &lt;button type="submit" class="btn btn-primary"&gt;
  &lt;/button&gt;
&lt;/form&gt;</t>
  </si>
  <si>
    <t>&lt;div class="form-group"&gt;
  &lt;input type="text" 
    class="form-control"
    name="categorie-name"
    placeholder="Categorie Name"&gt;
&lt;/div&gt;</t>
  </si>
  <si>
    <t>Falha: não possui o elemento 
categorie-name</t>
  </si>
  <si>
    <t>Add categorie name</t>
  </si>
  <si>
    <t>Add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</si>
  <si>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</si>
  <si>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
      tag: "table",
      textContent: "# Categories Actions 1 Games",
      xpath: "/html/body/div[2]/div/div[2]/div[2]/div/div[2]/table",
      attributes: { class: "table table-bordered table-striped table-hover" }
}</t>
  </si>
  <si>
    <t>.table</t>
  </si>
  <si>
    <t>Remover class table</t>
  </si>
  <si>
    <t>table-condensed</t>
  </si>
  <si>
    <t>.table-bordered</t>
  </si>
  <si>
    <t>categories</t>
  </si>
  <si>
    <t>#categories</t>
  </si>
  <si>
    <t>table</t>
  </si>
  <si>
    <t>.categories</t>
  </si>
  <si>
    <t>&lt;table class="table-bordered 
  table-striped table-hover"&gt;</t>
  </si>
  <si>
    <t>.panel-body &gt; :nth-child(2)</t>
  </si>
  <si>
    <t>.col-md-7 &gt; .panel &gt;
.panel-body &gt; :nth-child(1)</t>
  </si>
  <si>
    <t>&lt;div&gt;
  &lt;table class="table-bordered 
  table-striped table-hover"&gt;
&lt;/div&gt;</t>
  </si>
  <si>
    <t xml:space="preserve">:nth-child(2) &gt;
.table-bordered </t>
  </si>
  <si>
    <t xml:space="preserve">.panel-body &gt;
.table-bordered </t>
  </si>
  <si>
    <t>Ordem das heurísticas alterada: 
by-text antes de by-classes</t>
  </si>
  <si>
    <t>.panel-body &gt; 
.table-bordered</t>
  </si>
  <si>
    <t>&lt;div class="panel-heading"&gt;</t>
  </si>
  <si>
    <t>Eletrônicos</t>
  </si>
  <si>
    <t>Falha: categoria "Games" não
aparece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</si>
  <si>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</si>
  <si>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Add Product</t>
  </si>
  <si>
    <t>{
    tag: "select",
    textContent: "Select Product Category Eletrônicos",
    xpath: "/html/body/div[2]/div/div[2]/div/div/div[2]/div/form/div[2]/div/div[1]/select",
    attributes: { class: "form-control", name: "product-categorie" }
}</t>
  </si>
  <si>
    <t>product-categorie</t>
  </si>
  <si>
    <r>
      <rPr>
        <rFont val="Arial"/>
        <color theme="1"/>
        <sz val="12.0"/>
      </rPr>
      <t xml:space="preserve">Alterar </t>
    </r>
    <r>
      <rPr>
        <rFont val="Arial"/>
        <i/>
        <color theme="1"/>
        <sz val="12.0"/>
      </rPr>
      <t>name</t>
    </r>
    <r>
      <rPr>
        <rFont val="Arial"/>
        <color theme="1"/>
        <sz val="12.0"/>
      </rPr>
      <t xml:space="preserve"> de "product-categorie" para "category"</t>
    </r>
  </si>
  <si>
    <t>input-sm</t>
  </si>
  <si>
    <t>[name="category"]</t>
  </si>
  <si>
    <t>category</t>
  </si>
  <si>
    <t>#category</t>
  </si>
  <si>
    <t>.row &gt; :nth-child(1) &gt;
.form-control</t>
  </si>
  <si>
    <t>:nth-child(1) &gt; select</t>
  </si>
  <si>
    <t>prod-category</t>
  </si>
  <si>
    <t>[name="prod-category"]</t>
  </si>
  <si>
    <t>&lt;select class="form-control"&gt;</t>
  </si>
  <si>
    <t>&lt;div&gt;
  &lt;select class="form-control"&gt;
&lt;/div&gt;</t>
  </si>
  <si>
    <t>&lt;div class="col-md-6"&gt;
  &lt;select class="form-control" name="product-photo"&gt;
    &lt;option&gt;Select Product Photo&lt;/option&gt;
  &lt;/select&gt;
&lt;/div&gt;</t>
  </si>
  <si>
    <t>&lt;option&gt;Informática&lt;/option&gt;</t>
  </si>
  <si>
    <t>Falha: categoria "Eletrônicos" 
não disponível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</si>
  <si>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</si>
  <si>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
    tag: "input",
    textContent: "",
    xpath: "/html/body/div[2]/div/div[2]/div/div/div[2]/div/form/div[3]/div/div[2]/div/input",
    attributes: {
      type: "number",
      class: "form-control",
      name: "buying-price",
      placeholder: "Buying Price"
    }
}</t>
  </si>
  <si>
    <t>buying-price</t>
  </si>
  <si>
    <t>Alterar name de "buying-price" para "price"</t>
  </si>
  <si>
    <t>[name="price"]</t>
  </si>
  <si>
    <t>price</t>
  </si>
  <si>
    <t>#price</t>
  </si>
  <si>
    <t>[placeholder="Buying Price"]</t>
  </si>
  <si>
    <t>:nth-child(2) &gt; .input-group
&gt; input</t>
  </si>
  <si>
    <t>buy-price</t>
  </si>
  <si>
    <t>[name="buy-price"]</t>
  </si>
  <si>
    <t>Price</t>
  </si>
  <si>
    <t>&lt;input type="number" class="form-control"&gt;</t>
  </si>
  <si>
    <t>&lt;div&gt;
  &lt;input type="number" class="form-control"&gt;
&lt;/div&gt;</t>
  </si>
  <si>
    <t>&lt;span class="input-group-addon"&gt;
  &lt;i class="glyphicon glyphicon-usd"&gt;&lt;/i&gt;
&lt;/span&gt;</t>
  </si>
  <si>
    <t>&lt;span class="input-group-addon"&gt;.00&lt;/span&gt;</t>
  </si>
  <si>
    <t>[name="saleing-price"]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</si>
  <si>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</si>
  <si>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
    tag: "input",
    textContent: "",
    xpath: "/html/body/div/div/div[2]/div[1]/div[1]/div/form/div[1]/input",
    attributes: {
      class: "input_error form_input",
      placeholder: "Username",
      type: "text",
      "data-test": "username",
      id: "user-name",
      name: "user-name",
      autocorrect: "off",
      autocapitalize: "none"
    }
}</t>
  </si>
  <si>
    <t>[data-test=username]</t>
  </si>
  <si>
    <r>
      <rPr>
        <rFont val="Arial"/>
        <color theme="1"/>
        <sz val="12.0"/>
      </rPr>
      <t xml:space="preserve">Alterar </t>
    </r>
    <r>
      <rPr>
        <rFont val="Arial"/>
        <i/>
        <color theme="1"/>
        <sz val="12.0"/>
      </rPr>
      <t xml:space="preserve">data-test </t>
    </r>
    <r>
      <rPr>
        <rFont val="Arial"/>
        <color theme="1"/>
        <sz val="12.0"/>
      </rPr>
      <t>de "username" para "user"</t>
    </r>
  </si>
  <si>
    <t>form-control</t>
  </si>
  <si>
    <t>#user-name</t>
  </si>
  <si>
    <t xml:space="preserve">#user-name </t>
  </si>
  <si>
    <t>data-test</t>
  </si>
  <si>
    <t>autocorrect</t>
  </si>
  <si>
    <t>autocapitalize</t>
  </si>
  <si>
    <t>#password</t>
  </si>
  <si>
    <t>input</t>
  </si>
  <si>
    <t>hidden</t>
  </si>
  <si>
    <t>on</t>
  </si>
  <si>
    <t>&lt;input class="input_error form_input" 
  type="text" autocorrect="off" 
  autocapitalize="none"&gt;</t>
  </si>
  <si>
    <t>&lt;div&gt;
  &lt;input class="input_error form_input" 
  type="text" autocorrect="off" 
  autocapitalize="none"&gt;
&lt;/div&gt;</t>
  </si>
  <si>
    <t>&lt;div class="form_group"&gt;
  &lt;input
    class="input_error form_input"
    placeholder="Password"
    type="password"
    data-test="password"
    id="password"
    name="password"
    autocorrect="off"
    autocapitalize="none"&gt;
&lt;/div&gt;</t>
  </si>
  <si>
    <t>Falha: não possui o elemento
password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</si>
  <si>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</si>
  <si>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
    tag: "input",
    textContent: "",
    xpath: "/html/body/div/div/div[2]/div[1]/div[1]/div/form/input",
    attributes: {
      type: "submit",
      class: "submit-button btn_action",
      "data-test": "login-button",
      id: "login-button",
      name: "login-button",
      value: "Login"
    }
}</t>
  </si>
  <si>
    <t>[data-test=login-button]</t>
  </si>
  <si>
    <t>Alterar data-test de "login-button" para "login"</t>
  </si>
  <si>
    <t>btn-small</t>
  </si>
  <si>
    <t>#login-button</t>
  </si>
  <si>
    <t>value</t>
  </si>
  <si>
    <t>form &gt; :nth-child(4)</t>
  </si>
  <si>
    <t>btn_small</t>
  </si>
  <si>
    <t>login</t>
  </si>
  <si>
    <t>#login</t>
  </si>
  <si>
    <t>Ok</t>
  </si>
  <si>
    <t>&lt;input type="submit" 
  class="submit-button btn_action"&gt;</t>
  </si>
  <si>
    <t>&lt;form&gt;
  &lt;input type="submit" 
    class="submit-button btn_action"&gt;
&lt;/form&gt;</t>
  </si>
  <si>
    <t>&lt;div class="error-message-container"&gt;&lt;/div&gt;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</si>
  <si>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</si>
  <si>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Sort Products</t>
  </si>
  <si>
    <t>{
    tag: "select",
    textContent: "Name (A to Z)Name (Z to A)Price (low to high)Price (high to low)",
    xpath: "/html/body/div/div/div/div[1]/div[2]/div[2]/span/select",
    attributes: {
      class: "product_sort_container",
      "data-test": "product_sort_container"
    }
}</t>
  </si>
  <si>
    <t>[data-test=product_sort_container]</t>
  </si>
  <si>
    <t>Alterar data-test de "product_sort_container" para "sort"</t>
  </si>
  <si>
    <t>form-select</t>
  </si>
  <si>
    <t>[data-test="sort"]</t>
  </si>
  <si>
    <t>sort</t>
  </si>
  <si>
    <t>#sort</t>
  </si>
  <si>
    <t>.product_sort_container</t>
  </si>
  <si>
    <t>select</t>
  </si>
  <si>
    <t>&lt;select class="product_sort_container"&gt;</t>
  </si>
  <si>
    <t>&lt;select  class="product_sort_container"&gt;</t>
  </si>
  <si>
    <t>&lt;span&gt;
    &lt;select  class="product_sort_container"&gt;
&lt;/span&gt;</t>
  </si>
  <si>
    <t>&lt;span class="active_option"&gt;Name (A to Z)&lt;/span&gt;</t>
  </si>
  <si>
    <t>&lt;option&gt;Recentes&lt;/option&gt;</t>
  </si>
  <si>
    <t>Falha: opções indisponíveis</t>
  </si>
  <si>
    <t>&lt;option&gt;Menor preço&lt;/option&gt;</t>
  </si>
  <si>
    <t>Falha: opção "Price (low to high)"
indisponível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</si>
  <si>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</si>
  <si>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
      tag: "div",
      textContent: "Sauce Labs OnesieRib snap infant onesie for the junior automation engineer in development. 
        Reinforced 3-snap bottom closure, two-needle hemmed sleeved and bottom won"t unravel.$7.99Add to cart",
      xpath: "/html/body/div/div/div/div[2]/div/div/div/div[1]",
      attributes: { class: "inventory_item" }
}</t>
  </si>
  <si>
    <t>//div[@class="inventory_item"][1]</t>
  </si>
  <si>
    <t>Alterar class de "inventory_item" para "product-item"</t>
  </si>
  <si>
    <t>list-item</t>
  </si>
  <si>
    <t>.inventory_list &gt; 
:nth-child(1)</t>
  </si>
  <si>
    <t>item-1</t>
  </si>
  <si>
    <t>#item-1</t>
  </si>
  <si>
    <t>item</t>
  </si>
  <si>
    <t>&lt;div class="product-item"&gt;&lt;/div&gt;</t>
  </si>
  <si>
    <t>&lt;div&gt;
  &lt;div class="product-item"&gt;&lt;/div&gt;
&lt;/div&gt;</t>
  </si>
  <si>
    <t>:nth-child(1) &gt;
.product_item</t>
  </si>
  <si>
    <t>:nth-child(2) &gt;
:nth-child(1) &gt;
#inventory_container &gt;
:nth-child(1) &gt; 
:nth-child(1)</t>
  </si>
  <si>
    <t>&lt;div class="inventory_item"&gt; ... &lt;/div&gt;</t>
  </si>
  <si>
    <t>#inventory_container &gt;
:nth-child(1) &gt;
div.inventory_item_img</t>
  </si>
  <si>
    <t>.inventory_list &gt;
:nth-child(5)</t>
  </si>
  <si>
    <t>&lt;div&gt;Promoção!&lt;/div&gt;</t>
  </si>
  <si>
    <t>Falha: descrição do elemento não
aparece</t>
  </si>
  <si>
    <t>&lt;div&gt;Novo Produto&lt;/div&gt;</t>
  </si>
  <si>
    <t>Falha: descrição do elemento não 
é igual ao esperado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</si>
  <si>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</si>
  <si>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Checkout</t>
  </si>
  <si>
    <t>{
      tag: "a",
      textContent: "1",
      xpath: "/html/body/div/div/div/div[1]/div[1]/div[3]/a",
      attributes: { class: "shopping_cart_link" }
}</t>
  </si>
  <si>
    <t>.shopping_cart_link</t>
  </si>
  <si>
    <t>Alterar class de "shopping_cart_link" para "cart"</t>
  </si>
  <si>
    <t>link</t>
  </si>
  <si>
    <t>.cart</t>
  </si>
  <si>
    <t>cart</t>
  </si>
  <si>
    <t>#cart</t>
  </si>
  <si>
    <t>#shopping_cart_container 
&gt; a</t>
  </si>
  <si>
    <t>shopping-cart</t>
  </si>
  <si>
    <t>.shopping-cart</t>
  </si>
  <si>
    <t>&lt;a class="cart"&gt;&lt;/a&gt;</t>
  </si>
  <si>
    <t>#shopping_cart_container 
&gt; :nth-child(2)</t>
  </si>
  <si>
    <t>#shopping_cart_container
:nth-child(1)</t>
  </si>
  <si>
    <t>&lt;div&gt;
  &lt;a class="cart"&gt;&lt;/a&gt;
&lt;/div&gt;</t>
  </si>
  <si>
    <t>:nth-child(3) &gt; .cart</t>
  </si>
  <si>
    <t>#shopping_cart_container 
&gt; .cart</t>
  </si>
  <si>
    <t>Ordem das heurísticas alterada: 
by-text antes de by-tag</t>
  </si>
  <si>
    <t>&lt;div class="header_label"&gt;
  &lt;div class="app_logo"&gt;&lt;/div&gt;
&lt;/div&gt;</t>
  </si>
  <si>
    <t>&lt;span&gt;Items&lt;/span&gt;</t>
  </si>
  <si>
    <t>&lt;span&gt;Cart&lt;/span&gt;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</si>
  <si>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</si>
  <si>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
      tag: "div",
      textContent: "Sauce Labs Backpack",
      xpath: "/html/body/div/div/div/div[2]/div/div[1]/div[3]/div[2]/a/div",
      attributes: { class: "inventory_item_name" }
}</t>
  </si>
  <si>
    <t>.inventory_item_name</t>
  </si>
  <si>
    <t>Alterar class de "inventory_item_name" para "product-name"</t>
  </si>
  <si>
    <t>.product-name</t>
  </si>
  <si>
    <t>product-name</t>
  </si>
  <si>
    <t>#product-name</t>
  </si>
  <si>
    <t xml:space="preserve">#item_4_title_link &gt; div </t>
  </si>
  <si>
    <t>&lt;div class="product-name"&gt;&lt;/div&gt;</t>
  </si>
  <si>
    <t>#item_4_title_link &gt; 
:nth-child(2)</t>
  </si>
  <si>
    <t>#item_4_title_link &gt; 
:nth-child(1)</t>
  </si>
  <si>
    <t>&lt;a&gt;
  &lt;div class="product-name"&gt;&lt;/div&gt;
&lt;/a&gt;</t>
  </si>
  <si>
    <t>#item_4_title_link &gt;
.product-name</t>
  </si>
  <si>
    <t>&lt;div&gt;Sauce Labs Backpack - $29.99&lt;/div&gt;</t>
  </si>
  <si>
    <t>Falha: nome do produto não 
aparece</t>
  </si>
  <si>
    <t>&lt;div class="inventory_item_name"&gt;Mochila&lt;/div&gt;</t>
  </si>
  <si>
    <t>Falha: nome do produto difente 
do esperado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</si>
  <si>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</si>
  <si>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
    tag: "input",
    textContent: "",
    xpath: "/html/body/div[2]/div/div/form/div[1]/div/input",
    attributes: { type: "text", name: "username", id: "username" }
 }</t>
  </si>
  <si>
    <t>#username</t>
  </si>
  <si>
    <t>Alterar id de "username" para "user"</t>
  </si>
  <si>
    <t>[name="username"]</t>
  </si>
  <si>
    <t>:nth-child(1) &gt; .large-6 &gt; 
input</t>
  </si>
  <si>
    <t>#name</t>
  </si>
  <si>
    <t>email</t>
  </si>
  <si>
    <t>&lt;input type="text"&gt;</t>
  </si>
  <si>
    <t>&lt;div&gt;
  &lt;input type="text"&gt;
&lt;/div&gt;</t>
  </si>
  <si>
    <t>&lt;label for="username"&gt;Username&lt;/label&gt;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</si>
  <si>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</si>
  <si>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 "locator": { "selectorTypes": ["ID", "Attributes", "Class", "Tag", "NthChild"], "exclude": ["radius"] } }</t>
  </si>
  <si>
    <t>{
    tag: "button",
    textContent: "Login",
    xpath: "/html/body/div[2]/div/div/form/button",
    attributes: { class: "radius", type: "submit" }
}</t>
  </si>
  <si>
    <t>btn</t>
  </si>
  <si>
    <t>&lt;button class="radius" type="submit"&gt;&lt;/button&gt;</t>
  </si>
  <si>
    <t>#login &gt; :nth-child(3)</t>
  </si>
  <si>
    <t>&lt;form&gt;
  &lt;button class="radius" type="submit"&gt;&lt;/button&gt;
&lt;/form&gt;</t>
  </si>
  <si>
    <t>Falha: escolhe submit errado</t>
  </si>
  <si>
    <t>#login &gt; [type="submit"]</t>
  </si>
  <si>
    <t>&lt;div class="row"&gt;
  &lt;div class="large-6 small-12 columns"&gt;
    &lt;label for="password"&gt;Password&lt;/label&gt;
    &lt;input type="password" name="password" id="password"&gt;
  &lt;/div&gt;
&lt;/div&gt;</t>
  </si>
  <si>
    <t>&lt;h4 class="subheader"&gt; ... &lt;/h4&gt;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</si>
  <si>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</si>
  <si>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Drag and Drop</t>
  </si>
  <si>
    <t>{
    tag: "div",
    textContent: "A",
    xpath: "/html/body/div[2]/div/div/div/div[1]",
    attributes: { class: "column", id: "column-a", draggable: "true" }
}</t>
  </si>
  <si>
    <t>#column-a</t>
  </si>
  <si>
    <t>Alterar id de "column-a" para "a"</t>
  </si>
  <si>
    <t>column-a</t>
  </si>
  <si>
    <t>#a</t>
  </si>
  <si>
    <t>#columns &gt; :nth-child(1)</t>
  </si>
  <si>
    <t>draggable</t>
  </si>
  <si>
    <t>Falha: não é possível arrastar o 
elemento</t>
  </si>
  <si>
    <t>#column-b</t>
  </si>
  <si>
    <t>Ordem das heurísticas alterada: 
by-text antes de by-classes
Falha: não é possível arrastar o 
elemento</t>
  </si>
  <si>
    <t>col-a</t>
  </si>
  <si>
    <t>#col-a</t>
  </si>
  <si>
    <t>false</t>
  </si>
  <si>
    <t>&lt;div class="column" draggable="true"&gt;&lt;/div&gt;</t>
  </si>
  <si>
    <t>&lt;div&gt;
  &lt;div class="column" draggable="true"&gt;&lt;/div&gt;
&lt;/div&gt;</t>
  </si>
  <si>
    <t>&lt;div class="column" id="column-b" draggable="true"&gt;
  &lt;header&gt;B&lt;/header&gt;
&lt;/div&gt;</t>
  </si>
  <si>
    <t>Elemento "#column-b" curado: 
Seletor -  #a
Score   - 1,00</t>
  </si>
  <si>
    <t>&lt;h3&gt;Drag and Drop&lt;/h3&gt;</t>
  </si>
  <si>
    <t>&lt;header&gt;C&lt;/header&gt;</t>
  </si>
  <si>
    <t>Falha: conteúdo diferente do 
esperado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</si>
  <si>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</si>
  <si>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 "locator": { "selectorTypes": ["ID", "Attributes", "Class", "Tag", "NthChild"], "attributesToIgnore": ["style", "oncontextmenu"] } }</t>
  </si>
  <si>
    <t>Context Menu</t>
  </si>
  <si>
    <t>{
    tag: "div",
    textContent: "",
    xpath: "/html/body/div[2]/div/div/div",
    attributes: {
      id: "hot-spot",
      style: "border-style: dashed; border-width: 5px; width: 250px; height: 150px;",
      oncontextmenu: "displayMessage()"
    }
}</t>
  </si>
  <si>
    <t>#hot-spot</t>
  </si>
  <si>
    <t>Alterar id de "hot-spot" para "trigger"</t>
  </si>
  <si>
    <t>column</t>
  </si>
  <si>
    <t>#trigger</t>
  </si>
  <si>
    <t xml:space="preserve">.example &gt; div </t>
  </si>
  <si>
    <t>style</t>
  </si>
  <si>
    <t>Falha: elemento invisível</t>
  </si>
  <si>
    <t>oncontextmenu</t>
  </si>
  <si>
    <t>Falha: popup não aparece</t>
  </si>
  <si>
    <t>trigger-menu</t>
  </si>
  <si>
    <t>#trigger-menu</t>
  </si>
  <si>
    <t>width: 50px; 
height: 50px;</t>
  </si>
  <si>
    <t xml:space="preserve"> &lt;div style="border-style: dashed;
    border-width: 5px;
    width: 250px;
    height: 150px;"
   oncontextmenu="displayMessage()"&gt; 
&lt;/div&gt;</t>
  </si>
  <si>
    <t>.example &gt; :nth-child(4)</t>
  </si>
  <si>
    <t>&lt;div&gt;
   &lt;div style="border-style: dashed;
      border-width: 5px;
      width: 250px;
      height: 150px;"
     oncontextmenu="displayMessage()"&gt; 
  &lt;/div&gt;
&lt;/div&gt;</t>
  </si>
  <si>
    <t>#content &gt; :nth-child(1) &gt;  
div</t>
  </si>
  <si>
    <t>&lt;p&gt; ... &lt;/p&gt;</t>
  </si>
  <si>
    <t>Trigger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</si>
  <si>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</si>
  <si>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 "locator": { "selectorTypes": ["ID", "Attributes", "Class", "Tag", "NthChild"], "attributesToIgnore": ["src", "scrolling", "frameborder", "cols"]  } }</t>
  </si>
  <si>
    <t>Frames</t>
  </si>
  <si>
    <t>{
    tag: "frame",
    textContent: "",
    xpath: "/html/frameset/frame[2]",
    attributes: { src: "/frame_middle", scrolling: "no", name: "frame-middle" }
}</t>
  </si>
  <si>
    <t>[name=frame-middle]</t>
  </si>
  <si>
    <t>Alterar name de "frame-middle" para "middle"</t>
  </si>
  <si>
    <t>middle-frame</t>
  </si>
  <si>
    <t>[name="middle"]</t>
  </si>
  <si>
    <t>middle</t>
  </si>
  <si>
    <t>#middle</t>
  </si>
  <si>
    <t>[name="frameset-middle"] 
&gt; :nth-child(2)</t>
  </si>
  <si>
    <t>scrolling</t>
  </si>
  <si>
    <t>[src="/frame_middle"]</t>
  </si>
  <si>
    <t>src</t>
  </si>
  <si>
    <t>Falha: conteúdo diferente do
esperado</t>
  </si>
  <si>
    <t>[name="middle-frame"]</t>
  </si>
  <si>
    <t>auto</t>
  </si>
  <si>
    <t>/frame_bottom</t>
  </si>
  <si>
    <t>&lt;frame src="/frame_middle" scrolling="no"&gt;</t>
  </si>
  <si>
    <t>&lt;frameset&gt;
  &lt;frame src="/frame_middle" scrolling="no"&gt;
&lt;/frameset&gt;</t>
  </si>
  <si>
    <t>&lt;frame src="/frame_left" scrolling="no" 
  name="frame-left"&gt;</t>
  </si>
  <si>
    <t>&lt;frame src="/frame_right" scrolling="no" 
  name="frame-right"&gt;</t>
  </si>
  <si>
    <t>&lt;frame src="/frame_bottom" scrolling="no" 
  name="frame-bottom"&gt;</t>
  </si>
  <si>
    <t>Sai do frameset e não aparece</t>
  </si>
  <si>
    <t>&lt;div&gt;Frame&lt;/div&gt;</t>
  </si>
  <si>
    <t>&lt;div id="content"&gt;FRAME MIDDLE&lt;/div&gt;</t>
  </si>
  <si>
    <r>
      <rPr>
        <rFont val="Arial"/>
        <b/>
        <color theme="1"/>
        <sz val="12.0"/>
      </rPr>
      <t xml:space="preserve">Configuração do </t>
    </r>
    <r>
      <rPr>
        <rFont val="Arial"/>
        <b/>
        <i/>
        <color theme="1"/>
        <sz val="12.0"/>
      </rPr>
      <t>parser</t>
    </r>
    <r>
      <rPr>
        <rFont val="Arial"/>
        <b/>
        <color theme="1"/>
        <sz val="12.0"/>
      </rPr>
      <t>:</t>
    </r>
  </si>
  <si>
    <t>{ "locator": { "selectorTypes": ["ID", "Attributes", "Class", "Tag", "NthChild"], "attributesToIgnore": ["type"]  } }</t>
  </si>
  <si>
    <t>Upload File</t>
  </si>
  <si>
    <t>{
    tag: "input",
    textContent: ",
    xpath: "/html/body/div[2]/div/div[1]/form/input[1]",
    attributes: { id: "file-upload", type: "file", name: "file" }
}</t>
  </si>
  <si>
    <t>#file-upload</t>
  </si>
  <si>
    <t>Alterar id de "file-upload" para "upload"</t>
  </si>
  <si>
    <t>#upload</t>
  </si>
  <si>
    <t>accept</t>
  </si>
  <si>
    <t>image/jpeg</t>
  </si>
  <si>
    <t>[name="file"]</t>
  </si>
  <si>
    <t>Falha: não é possível anexar 
arquivo</t>
  </si>
  <si>
    <t>[multiple="multiple"]</t>
  </si>
  <si>
    <t>file</t>
  </si>
  <si>
    <t>#file</t>
  </si>
  <si>
    <t>upload</t>
  </si>
  <si>
    <t>&lt;input type="file"&gt;</t>
  </si>
  <si>
    <t>[method="POST"] &gt;
:nth-child(1)</t>
  </si>
  <si>
    <t>&lt;form&gt;
  &lt;input type="file"&gt;
&lt;/form&gt;</t>
  </si>
  <si>
    <t>&lt;br /&gt;</t>
  </si>
  <si>
    <t>Warehouse inventory system</t>
  </si>
  <si>
    <t>Operadores</t>
  </si>
  <si>
    <t>Eficácia</t>
  </si>
  <si>
    <t>Desvio Score</t>
  </si>
  <si>
    <t>Mutantes aplicados</t>
  </si>
  <si>
    <t>Mutantes mortos</t>
  </si>
  <si>
    <t>Score Médio</t>
  </si>
  <si>
    <t>Eficácia Média</t>
  </si>
  <si>
    <t>Média Total</t>
  </si>
  <si>
    <t>Total mutantes:</t>
  </si>
  <si>
    <t>Vivos:</t>
  </si>
  <si>
    <t>Eficácia: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</si>
</sst>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theme="1"/>
      <name val="Arial"/>
    </font>
    <font/>
    <font>
      <sz val="12.0"/>
      <color theme="1"/>
      <name val="Arial"/>
    </font>
    <font>
      <u/>
      <sz val="12.0"/>
      <color rgb="FF1155CC"/>
    </font>
    <font>
      <u/>
      <sz val="12.0"/>
      <color rgb="FF1155CC"/>
    </font>
    <font>
      <u/>
      <sz val="12.0"/>
      <color rgb="FF1155CC"/>
    </font>
    <font>
      <u/>
      <sz val="12.0"/>
      <color rgb="FF1155CC"/>
      <name val="Arial"/>
    </font>
    <font>
      <i/>
      <sz val="12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2" fontId="3" numFmtId="0" xfId="0" applyBorder="1" applyFill="1" applyFont="1"/>
    <xf borderId="5" fillId="0" fontId="3" numFmtId="0" xfId="0" applyAlignment="1" applyBorder="1" applyFont="1">
      <alignment horizontal="left" readingOrder="0" vertical="center"/>
    </xf>
    <xf borderId="6" fillId="0" fontId="2" numFmtId="0" xfId="0" applyBorder="1" applyFont="1"/>
    <xf borderId="7" fillId="0" fontId="2" numFmtId="0" xfId="0" applyBorder="1" applyFont="1"/>
    <xf borderId="0" fillId="0" fontId="3" numFmtId="0" xfId="0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3" fontId="3" numFmtId="0" xfId="0" applyBorder="1" applyFill="1" applyFont="1"/>
    <xf borderId="5" fillId="0" fontId="3" numFmtId="0" xfId="0" applyAlignment="1" applyBorder="1" applyFont="1">
      <alignment readingOrder="0" vertical="center"/>
    </xf>
    <xf borderId="12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12" fillId="0" fontId="5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readingOrder="0" vertical="center"/>
    </xf>
    <xf borderId="12" fillId="0" fontId="7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right" readingOrder="0" vertical="top"/>
    </xf>
    <xf borderId="1" fillId="4" fontId="3" numFmtId="0" xfId="0" applyAlignment="1" applyBorder="1" applyFill="1" applyFont="1">
      <alignment readingOrder="0" vertical="bottom"/>
    </xf>
    <xf borderId="12" fillId="0" fontId="1" numFmtId="0" xfId="0" applyAlignment="1" applyBorder="1" applyFont="1">
      <alignment vertical="top"/>
    </xf>
    <xf borderId="1" fillId="0" fontId="3" numFmtId="0" xfId="0" applyAlignment="1" applyBorder="1" applyFont="1">
      <alignment readingOrder="0" vertical="top"/>
    </xf>
    <xf borderId="1" fillId="0" fontId="8" numFmtId="0" xfId="0" applyAlignment="1" applyBorder="1" applyFont="1">
      <alignment readingOrder="0" vertical="top"/>
    </xf>
    <xf borderId="12" fillId="0" fontId="1" numFmtId="0" xfId="0" applyAlignment="1" applyBorder="1" applyFont="1">
      <alignment horizontal="center" vertical="top"/>
    </xf>
    <xf borderId="12" fillId="0" fontId="3" numFmtId="0" xfId="0" applyAlignment="1" applyBorder="1" applyFont="1">
      <alignment readingOrder="0" vertical="top"/>
    </xf>
    <xf borderId="12" fillId="0" fontId="3" numFmtId="0" xfId="0" applyAlignment="1" applyBorder="1" applyFont="1">
      <alignment vertical="top"/>
    </xf>
    <xf borderId="12" fillId="0" fontId="3" numFmtId="0" xfId="0" applyAlignment="1" applyBorder="1" applyFont="1">
      <alignment vertical="top"/>
    </xf>
    <xf borderId="12" fillId="0" fontId="3" numFmtId="0" xfId="0" applyAlignment="1" applyBorder="1" applyFont="1">
      <alignment horizontal="center" vertical="top"/>
    </xf>
    <xf borderId="12" fillId="0" fontId="3" numFmtId="4" xfId="0" applyAlignment="1" applyBorder="1" applyFont="1" applyNumberFormat="1">
      <alignment horizontal="center" vertical="top"/>
    </xf>
    <xf borderId="12" fillId="3" fontId="3" numFmtId="0" xfId="0" applyAlignment="1" applyBorder="1" applyFont="1">
      <alignment readingOrder="0" vertical="top"/>
    </xf>
    <xf borderId="12" fillId="3" fontId="3" numFmtId="0" xfId="0" applyAlignment="1" applyBorder="1" applyFont="1">
      <alignment vertical="top"/>
    </xf>
    <xf borderId="12" fillId="3" fontId="3" numFmtId="0" xfId="0" applyAlignment="1" applyBorder="1" applyFont="1">
      <alignment vertical="top"/>
    </xf>
    <xf borderId="12" fillId="3" fontId="3" numFmtId="0" xfId="0" applyAlignment="1" applyBorder="1" applyFont="1">
      <alignment horizontal="center" vertical="top"/>
    </xf>
    <xf borderId="12" fillId="0" fontId="8" numFmtId="0" xfId="0" applyAlignment="1" applyBorder="1" applyFont="1">
      <alignment vertical="top"/>
    </xf>
    <xf borderId="12" fillId="2" fontId="3" numFmtId="0" xfId="0" applyAlignment="1" applyBorder="1" applyFont="1">
      <alignment vertical="top"/>
    </xf>
    <xf borderId="12" fillId="2" fontId="3" numFmtId="0" xfId="0" applyAlignment="1" applyBorder="1" applyFont="1">
      <alignment vertical="top"/>
    </xf>
    <xf borderId="12" fillId="2" fontId="3" numFmtId="4" xfId="0" applyAlignment="1" applyBorder="1" applyFont="1" applyNumberFormat="1">
      <alignment vertical="top"/>
    </xf>
    <xf borderId="12" fillId="0" fontId="8" numFmtId="0" xfId="0" applyAlignment="1" applyBorder="1" applyFont="1">
      <alignment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right" vertical="top"/>
    </xf>
    <xf borderId="1" fillId="4" fontId="3" numFmtId="0" xfId="0" applyAlignment="1" applyBorder="1" applyFont="1">
      <alignment vertical="bottom"/>
    </xf>
    <xf borderId="12" fillId="0" fontId="1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8" numFmtId="0" xfId="0" applyAlignment="1" applyBorder="1" applyFont="1">
      <alignment vertical="top"/>
    </xf>
    <xf borderId="12" fillId="0" fontId="1" numFmtId="0" xfId="0" applyAlignment="1" applyBorder="1" applyFont="1">
      <alignment horizontal="center" vertical="top"/>
    </xf>
    <xf borderId="12" fillId="0" fontId="3" numFmtId="0" xfId="0" applyAlignment="1" applyBorder="1" applyFont="1">
      <alignment horizontal="center" vertical="top"/>
    </xf>
    <xf borderId="12" fillId="4" fontId="3" numFmtId="0" xfId="0" applyAlignment="1" applyBorder="1" applyFont="1">
      <alignment vertical="bottom"/>
    </xf>
    <xf borderId="12" fillId="0" fontId="8" numFmtId="0" xfId="0" applyAlignment="1" applyBorder="1" applyFont="1">
      <alignment vertical="top"/>
    </xf>
    <xf borderId="12" fillId="0" fontId="3" numFmtId="0" xfId="0" applyAlignment="1" applyBorder="1" applyFont="1">
      <alignment vertical="bottom"/>
    </xf>
    <xf borderId="12" fillId="3" fontId="8" numFmtId="0" xfId="0" applyAlignment="1" applyBorder="1" applyFont="1">
      <alignment vertical="top"/>
    </xf>
    <xf borderId="12" fillId="3" fontId="3" numFmtId="0" xfId="0" applyAlignment="1" applyBorder="1" applyFont="1">
      <alignment horizontal="center" vertical="top"/>
    </xf>
    <xf borderId="12" fillId="3" fontId="3" numFmtId="4" xfId="0" applyAlignment="1" applyBorder="1" applyFont="1" applyNumberFormat="1">
      <alignment horizontal="center" vertical="top"/>
    </xf>
    <xf borderId="12" fillId="4" fontId="8" numFmtId="0" xfId="0" applyAlignment="1" applyBorder="1" applyFont="1">
      <alignment vertical="bottom"/>
    </xf>
    <xf borderId="12" fillId="4" fontId="8" numFmtId="0" xfId="0" applyAlignment="1" applyBorder="1" applyFont="1">
      <alignment readingOrder="0" vertical="bottom"/>
    </xf>
    <xf borderId="12" fillId="3" fontId="8" numFmtId="0" xfId="0" applyAlignment="1" applyBorder="1" applyFont="1">
      <alignment readingOrder="0" vertical="top"/>
    </xf>
    <xf borderId="12" fillId="0" fontId="3" numFmtId="49" xfId="0" applyAlignment="1" applyBorder="1" applyFont="1" applyNumberFormat="1">
      <alignment vertical="top"/>
    </xf>
    <xf borderId="12" fillId="2" fontId="3" numFmtId="0" xfId="0" applyAlignment="1" applyBorder="1" applyFont="1">
      <alignment vertical="bottom"/>
    </xf>
    <xf borderId="12" fillId="4" fontId="3" numFmtId="0" xfId="0" applyAlignment="1" applyBorder="1" applyFont="1">
      <alignment vertical="top"/>
    </xf>
    <xf borderId="1" fillId="0" fontId="1" numFmtId="0" xfId="0" applyAlignment="1" applyBorder="1" applyFont="1">
      <alignment horizontal="center" vertical="bottom"/>
    </xf>
    <xf borderId="12" fillId="0" fontId="1" numFmtId="0" xfId="0" applyAlignment="1" applyBorder="1" applyFont="1">
      <alignment horizontal="center" vertical="bottom"/>
    </xf>
    <xf borderId="12" fillId="0" fontId="1" numFmtId="49" xfId="0" applyAlignment="1" applyBorder="1" applyFont="1" applyNumberFormat="1">
      <alignment horizontal="center" vertical="top"/>
    </xf>
    <xf borderId="12" fillId="0" fontId="3" numFmtId="4" xfId="0" applyAlignment="1" applyBorder="1" applyFont="1" applyNumberFormat="1">
      <alignment horizontal="center" vertical="bottom"/>
    </xf>
    <xf borderId="12" fillId="0" fontId="3" numFmtId="0" xfId="0" applyAlignment="1" applyBorder="1" applyFont="1">
      <alignment horizontal="center" vertical="bottom"/>
    </xf>
    <xf borderId="12" fillId="0" fontId="3" numFmtId="4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2" fillId="4" fontId="1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12" fillId="0" fontId="1" numFmtId="0" xfId="0" applyAlignment="1" applyBorder="1" applyFont="1">
      <alignment horizontal="right" vertical="bottom"/>
    </xf>
    <xf borderId="12" fillId="0" fontId="3" numFmtId="4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Score Médio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'Score Médio'!$B$1:$B$2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'Score Médio'!$A$3:$A$20</c:f>
            </c:strRef>
          </c:cat>
          <c:val>
            <c:numRef>
              <c:f>'Score Médio'!$B$3:$B$20</c:f>
              <c:numCache/>
            </c:numRef>
          </c:val>
        </c:ser>
        <c:ser>
          <c:idx val="1"/>
          <c:order val="1"/>
          <c:tx>
            <c:strRef>
              <c:f>'Score Médio'!$C$1:$C$2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'Score Médio'!$A$3:$A$20</c:f>
            </c:strRef>
          </c:cat>
          <c:val>
            <c:numRef>
              <c:f>'Score Médio'!$C$3:$C$20</c:f>
              <c:numCache/>
            </c:numRef>
          </c:val>
        </c:ser>
        <c:ser>
          <c:idx val="2"/>
          <c:order val="2"/>
          <c:tx>
            <c:strRef>
              <c:f>'Score Médio'!$D$1:$D$2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'Score Médio'!$A$3:$A$20</c:f>
            </c:strRef>
          </c:cat>
          <c:val>
            <c:numRef>
              <c:f>'Score Médio'!$D$3:$D$20</c:f>
              <c:numCache/>
            </c:numRef>
          </c:val>
        </c:ser>
        <c:axId val="1417579727"/>
        <c:axId val="58742307"/>
      </c:barChart>
      <c:catAx>
        <c:axId val="14175797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42307"/>
      </c:catAx>
      <c:valAx>
        <c:axId val="587423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579727"/>
        <c:crosses val="max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Eficácia Média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'Eficácia Média'!$B$1:$B$2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'Eficácia Média'!$A$3:$A$20</c:f>
            </c:strRef>
          </c:cat>
          <c:val>
            <c:numRef>
              <c:f>'Eficácia Média'!$B$3:$B$20</c:f>
              <c:numCache/>
            </c:numRef>
          </c:val>
        </c:ser>
        <c:ser>
          <c:idx val="1"/>
          <c:order val="1"/>
          <c:tx>
            <c:strRef>
              <c:f>'Eficácia Média'!$C$1:$C$2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'Eficácia Média'!$A$3:$A$20</c:f>
            </c:strRef>
          </c:cat>
          <c:val>
            <c:numRef>
              <c:f>'Eficácia Média'!$C$3:$C$20</c:f>
              <c:numCache/>
            </c:numRef>
          </c:val>
        </c:ser>
        <c:ser>
          <c:idx val="2"/>
          <c:order val="2"/>
          <c:tx>
            <c:strRef>
              <c:f>'Eficácia Média'!$D$1:$D$2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'Eficácia Média'!$A$3:$A$20</c:f>
            </c:strRef>
          </c:cat>
          <c:val>
            <c:numRef>
              <c:f>'Eficácia Média'!$D$3:$D$20</c:f>
              <c:numCache/>
            </c:numRef>
          </c:val>
        </c:ser>
        <c:axId val="740629664"/>
        <c:axId val="1910196387"/>
      </c:barChart>
      <c:catAx>
        <c:axId val="7406296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196387"/>
      </c:catAx>
      <c:valAx>
        <c:axId val="19101963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629664"/>
        <c:crosses val="max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Total - Score e Eficácia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Total!$B$1:$B$2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Total!$A$3:$A$20</c:f>
            </c:strRef>
          </c:cat>
          <c:val>
            <c:numRef>
              <c:f>Total!$B$3:$B$20</c:f>
              <c:numCache/>
            </c:numRef>
          </c:val>
        </c:ser>
        <c:ser>
          <c:idx val="1"/>
          <c:order val="1"/>
          <c:tx>
            <c:strRef>
              <c:f>Total!$C$1:$C$2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Total!$A$3:$A$20</c:f>
            </c:strRef>
          </c:cat>
          <c:val>
            <c:numRef>
              <c:f>Total!$C$3:$C$20</c:f>
              <c:numCache/>
            </c:numRef>
          </c:val>
        </c:ser>
        <c:axId val="64048279"/>
        <c:axId val="223840863"/>
      </c:barChart>
      <c:catAx>
        <c:axId val="640482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840863"/>
      </c:catAx>
      <c:valAx>
        <c:axId val="2238408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48279"/>
        <c:crosses val="max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0</xdr:rowOff>
    </xdr:from>
    <xdr:ext cx="7115175" cy="6591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190500</xdr:rowOff>
    </xdr:from>
    <xdr:ext cx="7124700" cy="6591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180975</xdr:rowOff>
    </xdr:from>
    <xdr:ext cx="7639050" cy="5991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iamon123/warehouse-inventory-system" TargetMode="External"/><Relationship Id="rId2" Type="http://schemas.openxmlformats.org/officeDocument/2006/relationships/hyperlink" Target="https://github.com/saucelabs/sample-app-web" TargetMode="External"/><Relationship Id="rId3" Type="http://schemas.openxmlformats.org/officeDocument/2006/relationships/hyperlink" Target="https://github.com/saucelabs/the-interne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3" max="3" width="17.63"/>
  </cols>
  <sheetData>
    <row r="1" ht="22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/>
      <c r="B2" s="6" t="s">
        <v>1</v>
      </c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2.5" customHeight="1">
      <c r="A3" s="10"/>
      <c r="B3" s="11"/>
      <c r="C3" s="12"/>
      <c r="D3" s="13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2.5" customHeight="1">
      <c r="A4" s="14"/>
      <c r="B4" s="15" t="s">
        <v>2</v>
      </c>
      <c r="C4" s="7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2.5" customHeight="1">
      <c r="A5" s="10"/>
      <c r="B5" s="11"/>
      <c r="C5" s="12"/>
      <c r="D5" s="13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2.5" customHeight="1">
      <c r="A8" s="1" t="s">
        <v>3</v>
      </c>
      <c r="B8" s="2"/>
      <c r="C8" s="3"/>
      <c r="D8" s="16" t="s">
        <v>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2.5" customHeight="1">
      <c r="A9" s="17" t="s">
        <v>5</v>
      </c>
      <c r="B9" s="2"/>
      <c r="C9" s="3"/>
      <c r="D9" s="18">
        <v>1.0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2.5" customHeight="1">
      <c r="A10" s="19" t="s">
        <v>6</v>
      </c>
      <c r="B10" s="20"/>
      <c r="C10" s="20"/>
      <c r="D10" s="18">
        <v>2.0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2.5" customHeight="1">
      <c r="A11" s="17" t="s">
        <v>7</v>
      </c>
      <c r="B11" s="2"/>
      <c r="C11" s="3"/>
      <c r="D11" s="18">
        <v>3.0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8">
    <mergeCell ref="A1:D1"/>
    <mergeCell ref="A2:A3"/>
    <mergeCell ref="B2:D3"/>
    <mergeCell ref="A4:A5"/>
    <mergeCell ref="B4:D5"/>
    <mergeCell ref="A8:C8"/>
    <mergeCell ref="A9:C9"/>
    <mergeCell ref="A11:C11"/>
  </mergeCells>
  <hyperlinks>
    <hyperlink r:id="rId1" ref="A9"/>
    <hyperlink display="1" location="1 - Warehouse Inventory System!A1" ref="D9"/>
    <hyperlink r:id="rId2" ref="A10"/>
    <hyperlink display="2" location="2 - Sauce Labs Sample Applicati!A1" ref="D10"/>
    <hyperlink r:id="rId3" ref="A11"/>
    <hyperlink display="3" location="null!A1" ref="D1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50.25"/>
    <col customWidth="1" min="3" max="3" width="20.5"/>
    <col customWidth="1" min="4" max="4" width="21.13"/>
    <col customWidth="1" min="5" max="5" width="19.5"/>
    <col customWidth="1" min="6" max="6" width="28.13"/>
    <col customWidth="1" min="7" max="7" width="12.5"/>
    <col customWidth="1" min="8" max="8" width="30.5"/>
  </cols>
  <sheetData>
    <row r="1">
      <c r="A1" s="21" t="s">
        <v>8</v>
      </c>
      <c r="B1" s="3"/>
      <c r="C1" s="22" t="s">
        <v>9</v>
      </c>
      <c r="D1" s="2"/>
      <c r="E1" s="2"/>
      <c r="F1" s="2"/>
      <c r="G1" s="2"/>
      <c r="H1" s="3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21" t="s">
        <v>10</v>
      </c>
      <c r="B2" s="3"/>
      <c r="C2" s="22" t="s">
        <v>11</v>
      </c>
      <c r="D2" s="2"/>
      <c r="E2" s="2"/>
      <c r="F2" s="2"/>
      <c r="G2" s="2"/>
      <c r="H2" s="3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23" t="s">
        <v>12</v>
      </c>
      <c r="B3" s="24" t="s">
        <v>13</v>
      </c>
      <c r="C3" s="2"/>
      <c r="D3" s="2"/>
      <c r="E3" s="2"/>
      <c r="F3" s="2"/>
      <c r="G3" s="2"/>
      <c r="H3" s="3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23" t="s">
        <v>14</v>
      </c>
      <c r="B4" s="25" t="s">
        <v>15</v>
      </c>
      <c r="C4" s="2"/>
      <c r="D4" s="2"/>
      <c r="E4" s="2"/>
      <c r="F4" s="2"/>
      <c r="G4" s="2"/>
      <c r="H4" s="3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23" t="s">
        <v>16</v>
      </c>
      <c r="B5" s="24" t="s">
        <v>17</v>
      </c>
      <c r="C5" s="2"/>
      <c r="D5" s="2"/>
      <c r="E5" s="2"/>
      <c r="F5" s="2"/>
      <c r="G5" s="2"/>
      <c r="H5" s="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23" t="s">
        <v>18</v>
      </c>
      <c r="B6" s="24" t="s">
        <v>19</v>
      </c>
      <c r="C6" s="2"/>
      <c r="D6" s="2"/>
      <c r="E6" s="2"/>
      <c r="F6" s="2"/>
      <c r="G6" s="2"/>
      <c r="H6" s="3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26" t="s">
        <v>20</v>
      </c>
      <c r="B7" s="26" t="s">
        <v>14</v>
      </c>
      <c r="C7" s="26" t="s">
        <v>21</v>
      </c>
      <c r="D7" s="26" t="s">
        <v>22</v>
      </c>
      <c r="E7" s="26" t="s">
        <v>23</v>
      </c>
      <c r="F7" s="26" t="s">
        <v>24</v>
      </c>
      <c r="G7" s="26" t="s">
        <v>25</v>
      </c>
      <c r="H7" s="23" t="s">
        <v>26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27" t="s">
        <v>27</v>
      </c>
      <c r="B8" s="28"/>
      <c r="C8" s="29" t="s">
        <v>28</v>
      </c>
      <c r="D8" s="29" t="s">
        <v>29</v>
      </c>
      <c r="E8" s="30" t="s">
        <v>30</v>
      </c>
      <c r="F8" s="29" t="s">
        <v>31</v>
      </c>
      <c r="G8" s="31">
        <v>1.0</v>
      </c>
      <c r="H8" s="2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27" t="s">
        <v>27</v>
      </c>
      <c r="B9" s="28"/>
      <c r="C9" s="29" t="s">
        <v>32</v>
      </c>
      <c r="D9" s="29" t="s">
        <v>33</v>
      </c>
      <c r="E9" s="30" t="s">
        <v>30</v>
      </c>
      <c r="F9" s="29" t="s">
        <v>34</v>
      </c>
      <c r="G9" s="31">
        <v>1.0</v>
      </c>
      <c r="H9" s="2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29" t="s">
        <v>35</v>
      </c>
      <c r="B10" s="28"/>
      <c r="C10" s="29" t="s">
        <v>28</v>
      </c>
      <c r="D10" s="28"/>
      <c r="E10" s="30" t="s">
        <v>30</v>
      </c>
      <c r="F10" s="29" t="s">
        <v>31</v>
      </c>
      <c r="G10" s="31">
        <v>0.78</v>
      </c>
      <c r="H10" s="2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29" t="s">
        <v>35</v>
      </c>
      <c r="B11" s="28"/>
      <c r="C11" s="29" t="s">
        <v>36</v>
      </c>
      <c r="D11" s="28"/>
      <c r="E11" s="30" t="s">
        <v>30</v>
      </c>
      <c r="F11" s="29" t="s">
        <v>37</v>
      </c>
      <c r="G11" s="31">
        <v>1.0</v>
      </c>
      <c r="H11" s="29" t="s">
        <v>38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29" t="s">
        <v>35</v>
      </c>
      <c r="B12" s="28"/>
      <c r="C12" s="29" t="s">
        <v>39</v>
      </c>
      <c r="D12" s="28"/>
      <c r="E12" s="30" t="s">
        <v>30</v>
      </c>
      <c r="F12" s="29" t="s">
        <v>31</v>
      </c>
      <c r="G12" s="31">
        <v>1.0</v>
      </c>
      <c r="H12" s="2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29" t="s">
        <v>35</v>
      </c>
      <c r="B13" s="28"/>
      <c r="C13" s="29" t="s">
        <v>40</v>
      </c>
      <c r="D13" s="28"/>
      <c r="E13" s="30" t="s">
        <v>30</v>
      </c>
      <c r="F13" s="29" t="s">
        <v>31</v>
      </c>
      <c r="G13" s="31">
        <v>1.0</v>
      </c>
      <c r="H13" s="2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29" t="s">
        <v>35</v>
      </c>
      <c r="B14" s="28"/>
      <c r="C14" s="29" t="s">
        <v>41</v>
      </c>
      <c r="D14" s="28"/>
      <c r="E14" s="30" t="s">
        <v>42</v>
      </c>
      <c r="F14" s="29" t="s">
        <v>43</v>
      </c>
      <c r="G14" s="30">
        <v>0.6</v>
      </c>
      <c r="H14" s="29" t="s">
        <v>44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32" t="s">
        <v>45</v>
      </c>
      <c r="B15" s="33"/>
      <c r="C15" s="34" t="s">
        <v>41</v>
      </c>
      <c r="D15" s="33"/>
      <c r="E15" s="35" t="s">
        <v>30</v>
      </c>
      <c r="F15" s="34" t="s">
        <v>46</v>
      </c>
      <c r="G15" s="35">
        <v>0.6</v>
      </c>
      <c r="H15" s="34" t="s">
        <v>47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29" t="s">
        <v>48</v>
      </c>
      <c r="B16" s="28"/>
      <c r="C16" s="29" t="s">
        <v>28</v>
      </c>
      <c r="D16" s="29" t="s">
        <v>29</v>
      </c>
      <c r="E16" s="30" t="s">
        <v>30</v>
      </c>
      <c r="F16" s="29" t="s">
        <v>31</v>
      </c>
      <c r="G16" s="31">
        <v>0.78</v>
      </c>
      <c r="H16" s="2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29" t="s">
        <v>48</v>
      </c>
      <c r="B17" s="28"/>
      <c r="C17" s="29" t="s">
        <v>36</v>
      </c>
      <c r="D17" s="29" t="s">
        <v>36</v>
      </c>
      <c r="E17" s="30" t="s">
        <v>30</v>
      </c>
      <c r="F17" s="29" t="s">
        <v>49</v>
      </c>
      <c r="G17" s="31">
        <v>1.0</v>
      </c>
      <c r="H17" s="2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29" t="s">
        <v>48</v>
      </c>
      <c r="B18" s="28"/>
      <c r="C18" s="29" t="s">
        <v>39</v>
      </c>
      <c r="D18" s="29" t="s">
        <v>50</v>
      </c>
      <c r="E18" s="30" t="s">
        <v>30</v>
      </c>
      <c r="F18" s="29" t="s">
        <v>31</v>
      </c>
      <c r="G18" s="31">
        <v>1.0</v>
      </c>
      <c r="H18" s="2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29" t="s">
        <v>48</v>
      </c>
      <c r="B19" s="28"/>
      <c r="C19" s="29" t="s">
        <v>40</v>
      </c>
      <c r="D19" s="29" t="s">
        <v>51</v>
      </c>
      <c r="E19" s="30" t="s">
        <v>30</v>
      </c>
      <c r="F19" s="29" t="s">
        <v>31</v>
      </c>
      <c r="G19" s="31">
        <v>1.0</v>
      </c>
      <c r="H19" s="2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29" t="s">
        <v>52</v>
      </c>
      <c r="B20" s="36" t="s">
        <v>53</v>
      </c>
      <c r="C20" s="28"/>
      <c r="D20" s="28"/>
      <c r="E20" s="30" t="s">
        <v>30</v>
      </c>
      <c r="F20" s="29" t="s">
        <v>31</v>
      </c>
      <c r="G20" s="31">
        <v>1.0</v>
      </c>
      <c r="H20" s="2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29" t="s">
        <v>54</v>
      </c>
      <c r="B21" s="36" t="s">
        <v>53</v>
      </c>
      <c r="C21" s="28"/>
      <c r="D21" s="28"/>
      <c r="E21" s="30" t="s">
        <v>30</v>
      </c>
      <c r="F21" s="29" t="s">
        <v>31</v>
      </c>
      <c r="G21" s="31">
        <v>1.0</v>
      </c>
      <c r="H21" s="2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29" t="s">
        <v>55</v>
      </c>
      <c r="B22" s="36" t="s">
        <v>56</v>
      </c>
      <c r="C22" s="28"/>
      <c r="D22" s="28"/>
      <c r="E22" s="30" t="s">
        <v>42</v>
      </c>
      <c r="F22" s="29" t="s">
        <v>57</v>
      </c>
      <c r="G22" s="31">
        <v>0.68</v>
      </c>
      <c r="H22" s="29" t="s">
        <v>44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29" t="s">
        <v>58</v>
      </c>
      <c r="B23" s="36" t="s">
        <v>56</v>
      </c>
      <c r="C23" s="28"/>
      <c r="D23" s="28"/>
      <c r="E23" s="30" t="s">
        <v>30</v>
      </c>
      <c r="F23" s="29" t="s">
        <v>31</v>
      </c>
      <c r="G23" s="31">
        <v>1.0</v>
      </c>
      <c r="H23" s="2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29" t="s">
        <v>59</v>
      </c>
      <c r="B24" s="36" t="s">
        <v>60</v>
      </c>
      <c r="C24" s="28"/>
      <c r="D24" s="28"/>
      <c r="E24" s="30" t="s">
        <v>30</v>
      </c>
      <c r="F24" s="29" t="s">
        <v>31</v>
      </c>
      <c r="G24" s="31">
        <v>1.0</v>
      </c>
      <c r="H24" s="2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37" t="s">
        <v>61</v>
      </c>
      <c r="B25" s="38"/>
      <c r="C25" s="38"/>
      <c r="D25" s="38"/>
      <c r="E25" s="38"/>
      <c r="F25" s="38"/>
      <c r="G25" s="39"/>
      <c r="H25" s="37" t="s">
        <v>62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37" t="s">
        <v>63</v>
      </c>
      <c r="B26" s="38"/>
      <c r="C26" s="38"/>
      <c r="D26" s="38"/>
      <c r="E26" s="38"/>
      <c r="F26" s="38"/>
      <c r="G26" s="39"/>
      <c r="H26" s="37" t="s">
        <v>62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29" t="s">
        <v>64</v>
      </c>
      <c r="B27" s="40" t="s">
        <v>65</v>
      </c>
      <c r="C27" s="28"/>
      <c r="D27" s="28"/>
      <c r="E27" s="30" t="s">
        <v>30</v>
      </c>
      <c r="F27" s="29" t="s">
        <v>31</v>
      </c>
      <c r="G27" s="31">
        <v>1.0</v>
      </c>
      <c r="H27" s="29" t="s">
        <v>66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29" t="s">
        <v>67</v>
      </c>
      <c r="B28" s="28"/>
      <c r="C28" s="28"/>
      <c r="D28" s="28"/>
      <c r="E28" s="30" t="s">
        <v>30</v>
      </c>
      <c r="F28" s="29" t="s">
        <v>31</v>
      </c>
      <c r="G28" s="31">
        <v>1.0</v>
      </c>
      <c r="H28" s="2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29" t="s">
        <v>68</v>
      </c>
      <c r="B29" s="28"/>
      <c r="C29" s="28"/>
      <c r="D29" s="28"/>
      <c r="E29" s="30" t="s">
        <v>30</v>
      </c>
      <c r="F29" s="29" t="s">
        <v>31</v>
      </c>
      <c r="G29" s="31">
        <v>1.0</v>
      </c>
      <c r="H29" s="2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29" t="s">
        <v>69</v>
      </c>
      <c r="B30" s="28"/>
      <c r="C30" s="28"/>
      <c r="D30" s="28"/>
      <c r="E30" s="30" t="s">
        <v>30</v>
      </c>
      <c r="F30" s="29" t="s">
        <v>31</v>
      </c>
      <c r="G30" s="31">
        <v>0.75</v>
      </c>
      <c r="H30" s="29" t="s">
        <v>70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29" t="s">
        <v>71</v>
      </c>
      <c r="B31" s="28"/>
      <c r="C31" s="28"/>
      <c r="D31" s="28"/>
      <c r="E31" s="30" t="s">
        <v>30</v>
      </c>
      <c r="F31" s="29" t="s">
        <v>31</v>
      </c>
      <c r="G31" s="31">
        <v>0.75</v>
      </c>
      <c r="H31" s="2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37" t="s">
        <v>72</v>
      </c>
      <c r="B32" s="38"/>
      <c r="C32" s="38"/>
      <c r="D32" s="38"/>
      <c r="E32" s="38"/>
      <c r="F32" s="38"/>
      <c r="G32" s="39"/>
      <c r="H32" s="37" t="s">
        <v>73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37" t="s">
        <v>74</v>
      </c>
      <c r="B33" s="38"/>
      <c r="C33" s="38"/>
      <c r="D33" s="38"/>
      <c r="E33" s="38"/>
      <c r="F33" s="38"/>
      <c r="G33" s="39"/>
      <c r="H33" s="37" t="s">
        <v>73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37" t="s">
        <v>75</v>
      </c>
      <c r="B34" s="38"/>
      <c r="C34" s="38"/>
      <c r="D34" s="38"/>
      <c r="E34" s="38"/>
      <c r="F34" s="38"/>
      <c r="G34" s="39"/>
      <c r="H34" s="37" t="s">
        <v>73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21" t="s">
        <v>76</v>
      </c>
      <c r="B35" s="2"/>
      <c r="C35" s="2"/>
      <c r="D35" s="2"/>
      <c r="E35" s="2"/>
      <c r="F35" s="3"/>
      <c r="G35" s="41">
        <v>21.0</v>
      </c>
      <c r="H35" s="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21" t="s">
        <v>77</v>
      </c>
      <c r="B36" s="2"/>
      <c r="C36" s="2"/>
      <c r="D36" s="2"/>
      <c r="E36" s="2"/>
      <c r="F36" s="3"/>
      <c r="G36" s="41">
        <v>19.0</v>
      </c>
      <c r="H36" s="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21" t="s">
        <v>78</v>
      </c>
      <c r="B37" s="2"/>
      <c r="C37" s="2"/>
      <c r="D37" s="2"/>
      <c r="E37" s="2"/>
      <c r="F37" s="3"/>
      <c r="G37" s="41">
        <v>2.0</v>
      </c>
      <c r="H37" s="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42" t="s">
        <v>8</v>
      </c>
      <c r="B40" s="3"/>
      <c r="C40" s="43" t="s">
        <v>9</v>
      </c>
      <c r="D40" s="2"/>
      <c r="E40" s="2"/>
      <c r="F40" s="2"/>
      <c r="G40" s="2"/>
      <c r="H40" s="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42" t="s">
        <v>79</v>
      </c>
      <c r="B41" s="3"/>
      <c r="C41" s="43" t="s">
        <v>80</v>
      </c>
      <c r="D41" s="2"/>
      <c r="E41" s="2"/>
      <c r="F41" s="2"/>
      <c r="G41" s="2"/>
      <c r="H41" s="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44" t="s">
        <v>12</v>
      </c>
      <c r="B42" s="45" t="s">
        <v>13</v>
      </c>
      <c r="C42" s="2"/>
      <c r="D42" s="2"/>
      <c r="E42" s="2"/>
      <c r="F42" s="2"/>
      <c r="G42" s="2"/>
      <c r="H42" s="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44" t="s">
        <v>14</v>
      </c>
      <c r="B43" s="46" t="s">
        <v>81</v>
      </c>
      <c r="C43" s="2"/>
      <c r="D43" s="2"/>
      <c r="E43" s="2"/>
      <c r="F43" s="2"/>
      <c r="G43" s="2"/>
      <c r="H43" s="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44" t="s">
        <v>16</v>
      </c>
      <c r="B44" s="45" t="s">
        <v>13</v>
      </c>
      <c r="C44" s="2"/>
      <c r="D44" s="2"/>
      <c r="E44" s="2"/>
      <c r="F44" s="2"/>
      <c r="G44" s="2"/>
      <c r="H44" s="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44" t="s">
        <v>18</v>
      </c>
      <c r="B45" s="45" t="s">
        <v>82</v>
      </c>
      <c r="C45" s="2"/>
      <c r="D45" s="2"/>
      <c r="E45" s="2"/>
      <c r="F45" s="2"/>
      <c r="G45" s="2"/>
      <c r="H45" s="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47" t="s">
        <v>20</v>
      </c>
      <c r="B46" s="47" t="s">
        <v>14</v>
      </c>
      <c r="C46" s="47" t="s">
        <v>21</v>
      </c>
      <c r="D46" s="47" t="s">
        <v>22</v>
      </c>
      <c r="E46" s="47" t="s">
        <v>23</v>
      </c>
      <c r="F46" s="47" t="s">
        <v>24</v>
      </c>
      <c r="G46" s="47" t="s">
        <v>25</v>
      </c>
      <c r="H46" s="44" t="s">
        <v>26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28" t="s">
        <v>27</v>
      </c>
      <c r="B47" s="28"/>
      <c r="C47" s="28" t="s">
        <v>28</v>
      </c>
      <c r="D47" s="28" t="s">
        <v>83</v>
      </c>
      <c r="E47" s="48" t="s">
        <v>30</v>
      </c>
      <c r="F47" s="28" t="s">
        <v>84</v>
      </c>
      <c r="G47" s="31">
        <v>1.0</v>
      </c>
      <c r="H47" s="2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28" t="s">
        <v>27</v>
      </c>
      <c r="B48" s="28"/>
      <c r="C48" s="28" t="s">
        <v>32</v>
      </c>
      <c r="D48" s="28" t="s">
        <v>85</v>
      </c>
      <c r="E48" s="48" t="s">
        <v>30</v>
      </c>
      <c r="F48" s="28" t="s">
        <v>86</v>
      </c>
      <c r="G48" s="31">
        <v>1.0</v>
      </c>
      <c r="H48" s="2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28" t="s">
        <v>35</v>
      </c>
      <c r="B49" s="28"/>
      <c r="C49" s="28" t="s">
        <v>28</v>
      </c>
      <c r="D49" s="28"/>
      <c r="E49" s="48" t="s">
        <v>30</v>
      </c>
      <c r="F49" s="28" t="s">
        <v>84</v>
      </c>
      <c r="G49" s="31">
        <v>1.0</v>
      </c>
      <c r="H49" s="2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28" t="s">
        <v>35</v>
      </c>
      <c r="B50" s="28"/>
      <c r="C50" s="28" t="s">
        <v>39</v>
      </c>
      <c r="D50" s="28"/>
      <c r="E50" s="48" t="s">
        <v>30</v>
      </c>
      <c r="F50" s="28" t="s">
        <v>87</v>
      </c>
      <c r="G50" s="31">
        <v>1.0</v>
      </c>
      <c r="H50" s="2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28" t="s">
        <v>35</v>
      </c>
      <c r="B51" s="28"/>
      <c r="C51" s="49" t="s">
        <v>41</v>
      </c>
      <c r="D51" s="28"/>
      <c r="E51" s="48" t="s">
        <v>30</v>
      </c>
      <c r="F51" s="28" t="s">
        <v>88</v>
      </c>
      <c r="G51" s="31">
        <v>1.0</v>
      </c>
      <c r="H51" s="2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28" t="s">
        <v>48</v>
      </c>
      <c r="B52" s="28"/>
      <c r="C52" s="28" t="s">
        <v>28</v>
      </c>
      <c r="D52" s="28" t="s">
        <v>89</v>
      </c>
      <c r="E52" s="48" t="s">
        <v>30</v>
      </c>
      <c r="F52" s="28" t="s">
        <v>84</v>
      </c>
      <c r="G52" s="31">
        <v>1.0</v>
      </c>
      <c r="H52" s="2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28" t="s">
        <v>48</v>
      </c>
      <c r="B53" s="28"/>
      <c r="C53" s="28" t="s">
        <v>39</v>
      </c>
      <c r="D53" s="28" t="s">
        <v>88</v>
      </c>
      <c r="E53" s="48" t="s">
        <v>30</v>
      </c>
      <c r="F53" s="28" t="s">
        <v>90</v>
      </c>
      <c r="G53" s="31">
        <v>1.0</v>
      </c>
      <c r="H53" s="28" t="s">
        <v>91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28" t="s">
        <v>52</v>
      </c>
      <c r="B54" s="50" t="s">
        <v>92</v>
      </c>
      <c r="C54" s="28"/>
      <c r="D54" s="28"/>
      <c r="E54" s="48" t="s">
        <v>42</v>
      </c>
      <c r="F54" s="28" t="s">
        <v>93</v>
      </c>
      <c r="G54" s="31">
        <v>1.0</v>
      </c>
      <c r="H54" s="28" t="s">
        <v>94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28" t="s">
        <v>54</v>
      </c>
      <c r="B55" s="50" t="s">
        <v>92</v>
      </c>
      <c r="C55" s="28"/>
      <c r="D55" s="28"/>
      <c r="E55" s="48" t="s">
        <v>30</v>
      </c>
      <c r="F55" s="28" t="s">
        <v>93</v>
      </c>
      <c r="G55" s="31">
        <v>1.0</v>
      </c>
      <c r="H55" s="2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28" t="s">
        <v>55</v>
      </c>
      <c r="B56" s="40" t="s">
        <v>95</v>
      </c>
      <c r="C56" s="28"/>
      <c r="D56" s="28"/>
      <c r="E56" s="48" t="s">
        <v>42</v>
      </c>
      <c r="F56" s="28" t="s">
        <v>96</v>
      </c>
      <c r="G56" s="31">
        <v>1.0</v>
      </c>
      <c r="H56" s="28" t="s">
        <v>94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28" t="s">
        <v>58</v>
      </c>
      <c r="B57" s="40" t="s">
        <v>95</v>
      </c>
      <c r="C57" s="28"/>
      <c r="D57" s="28"/>
      <c r="E57" s="48" t="s">
        <v>30</v>
      </c>
      <c r="F57" s="28" t="s">
        <v>96</v>
      </c>
      <c r="G57" s="31">
        <v>1.0</v>
      </c>
      <c r="H57" s="2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38" t="s">
        <v>59</v>
      </c>
      <c r="B58" s="38"/>
      <c r="C58" s="38"/>
      <c r="D58" s="38"/>
      <c r="E58" s="38"/>
      <c r="F58" s="38"/>
      <c r="G58" s="39"/>
      <c r="H58" s="38" t="s">
        <v>62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38" t="s">
        <v>61</v>
      </c>
      <c r="B59" s="38"/>
      <c r="C59" s="38"/>
      <c r="D59" s="38"/>
      <c r="E59" s="38"/>
      <c r="F59" s="38"/>
      <c r="G59" s="39"/>
      <c r="H59" s="38" t="s">
        <v>62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28" t="s">
        <v>63</v>
      </c>
      <c r="B60" s="27" t="s">
        <v>65</v>
      </c>
      <c r="C60" s="28"/>
      <c r="D60" s="28"/>
      <c r="E60" s="48" t="s">
        <v>30</v>
      </c>
      <c r="F60" s="28" t="s">
        <v>84</v>
      </c>
      <c r="G60" s="31">
        <v>1.0</v>
      </c>
      <c r="H60" s="28" t="s">
        <v>66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38" t="s">
        <v>64</v>
      </c>
      <c r="B61" s="38"/>
      <c r="C61" s="38"/>
      <c r="D61" s="38"/>
      <c r="E61" s="38"/>
      <c r="F61" s="38"/>
      <c r="G61" s="39"/>
      <c r="H61" s="38" t="s">
        <v>62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28" t="s">
        <v>67</v>
      </c>
      <c r="B62" s="28"/>
      <c r="C62" s="28"/>
      <c r="D62" s="28"/>
      <c r="E62" s="48" t="s">
        <v>30</v>
      </c>
      <c r="F62" s="28" t="s">
        <v>97</v>
      </c>
      <c r="G62" s="31">
        <v>1.0</v>
      </c>
      <c r="H62" s="2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28" t="s">
        <v>68</v>
      </c>
      <c r="B63" s="28"/>
      <c r="C63" s="28"/>
      <c r="D63" s="28"/>
      <c r="E63" s="48" t="s">
        <v>30</v>
      </c>
      <c r="F63" s="28" t="s">
        <v>97</v>
      </c>
      <c r="G63" s="31">
        <v>1.0</v>
      </c>
      <c r="H63" s="2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28" t="s">
        <v>69</v>
      </c>
      <c r="B64" s="28"/>
      <c r="C64" s="28"/>
      <c r="D64" s="28"/>
      <c r="E64" s="48" t="s">
        <v>30</v>
      </c>
      <c r="F64" s="28" t="s">
        <v>97</v>
      </c>
      <c r="G64" s="31">
        <v>1.0</v>
      </c>
      <c r="H64" s="2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28" t="s">
        <v>71</v>
      </c>
      <c r="B65" s="28"/>
      <c r="C65" s="28"/>
      <c r="D65" s="28"/>
      <c r="E65" s="48" t="s">
        <v>30</v>
      </c>
      <c r="F65" s="28" t="s">
        <v>97</v>
      </c>
      <c r="G65" s="31">
        <v>1.0</v>
      </c>
      <c r="H65" s="28" t="s">
        <v>98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28" t="s">
        <v>72</v>
      </c>
      <c r="B66" s="28" t="s">
        <v>99</v>
      </c>
      <c r="C66" s="28"/>
      <c r="D66" s="28"/>
      <c r="E66" s="48" t="s">
        <v>30</v>
      </c>
      <c r="F66" s="28" t="s">
        <v>97</v>
      </c>
      <c r="G66" s="31">
        <v>1.0</v>
      </c>
      <c r="H66" s="2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28" t="s">
        <v>74</v>
      </c>
      <c r="B67" s="28"/>
      <c r="C67" s="28"/>
      <c r="D67" s="28"/>
      <c r="E67" s="48" t="s">
        <v>30</v>
      </c>
      <c r="F67" s="28" t="s">
        <v>97</v>
      </c>
      <c r="G67" s="31">
        <v>1.0</v>
      </c>
      <c r="H67" s="2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28" t="s">
        <v>75</v>
      </c>
      <c r="B68" s="28" t="s">
        <v>100</v>
      </c>
      <c r="C68" s="28"/>
      <c r="D68" s="28"/>
      <c r="E68" s="48" t="s">
        <v>30</v>
      </c>
      <c r="F68" s="28" t="s">
        <v>97</v>
      </c>
      <c r="G68" s="31">
        <v>1.0</v>
      </c>
      <c r="H68" s="2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42" t="s">
        <v>101</v>
      </c>
      <c r="B69" s="2"/>
      <c r="C69" s="2"/>
      <c r="D69" s="2"/>
      <c r="E69" s="2"/>
      <c r="F69" s="3"/>
      <c r="G69" s="41">
        <v>19.0</v>
      </c>
      <c r="H69" s="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42" t="s">
        <v>77</v>
      </c>
      <c r="B70" s="2"/>
      <c r="C70" s="2"/>
      <c r="D70" s="2"/>
      <c r="E70" s="2"/>
      <c r="F70" s="3"/>
      <c r="G70" s="41">
        <v>17.0</v>
      </c>
      <c r="H70" s="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42" t="s">
        <v>78</v>
      </c>
      <c r="B71" s="2"/>
      <c r="C71" s="2"/>
      <c r="D71" s="2"/>
      <c r="E71" s="2"/>
      <c r="F71" s="3"/>
      <c r="G71" s="41">
        <v>2.0</v>
      </c>
      <c r="H71" s="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42" t="s">
        <v>8</v>
      </c>
      <c r="B74" s="3"/>
      <c r="C74" s="43" t="s">
        <v>9</v>
      </c>
      <c r="D74" s="2"/>
      <c r="E74" s="2"/>
      <c r="F74" s="2"/>
      <c r="G74" s="2"/>
      <c r="H74" s="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42" t="s">
        <v>102</v>
      </c>
      <c r="B75" s="3"/>
      <c r="C75" s="43" t="s">
        <v>11</v>
      </c>
      <c r="D75" s="2"/>
      <c r="E75" s="2"/>
      <c r="F75" s="2"/>
      <c r="G75" s="2"/>
      <c r="H75" s="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44" t="s">
        <v>12</v>
      </c>
      <c r="B76" s="45" t="s">
        <v>103</v>
      </c>
      <c r="C76" s="2"/>
      <c r="D76" s="2"/>
      <c r="E76" s="2"/>
      <c r="F76" s="2"/>
      <c r="G76" s="2"/>
      <c r="H76" s="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44" t="s">
        <v>14</v>
      </c>
      <c r="B77" s="46" t="s">
        <v>104</v>
      </c>
      <c r="C77" s="2"/>
      <c r="D77" s="2"/>
      <c r="E77" s="2"/>
      <c r="F77" s="2"/>
      <c r="G77" s="2"/>
      <c r="H77" s="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44" t="s">
        <v>16</v>
      </c>
      <c r="B78" s="45" t="s">
        <v>105</v>
      </c>
      <c r="C78" s="2"/>
      <c r="D78" s="2"/>
      <c r="E78" s="2"/>
      <c r="F78" s="2"/>
      <c r="G78" s="2"/>
      <c r="H78" s="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44" t="s">
        <v>18</v>
      </c>
      <c r="B79" s="45" t="s">
        <v>106</v>
      </c>
      <c r="C79" s="2"/>
      <c r="D79" s="2"/>
      <c r="E79" s="2"/>
      <c r="F79" s="2"/>
      <c r="G79" s="2"/>
      <c r="H79" s="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47" t="s">
        <v>20</v>
      </c>
      <c r="B80" s="47" t="s">
        <v>14</v>
      </c>
      <c r="C80" s="47" t="s">
        <v>21</v>
      </c>
      <c r="D80" s="47" t="s">
        <v>22</v>
      </c>
      <c r="E80" s="47" t="s">
        <v>23</v>
      </c>
      <c r="F80" s="47" t="s">
        <v>24</v>
      </c>
      <c r="G80" s="47" t="s">
        <v>25</v>
      </c>
      <c r="H80" s="44" t="s">
        <v>26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28" t="s">
        <v>27</v>
      </c>
      <c r="B81" s="28"/>
      <c r="C81" s="28" t="s">
        <v>28</v>
      </c>
      <c r="D81" s="28" t="s">
        <v>83</v>
      </c>
      <c r="E81" s="48" t="s">
        <v>30</v>
      </c>
      <c r="F81" s="28" t="s">
        <v>107</v>
      </c>
      <c r="G81" s="31">
        <v>1.0</v>
      </c>
      <c r="H81" s="2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28" t="s">
        <v>27</v>
      </c>
      <c r="B82" s="28"/>
      <c r="C82" s="28" t="s">
        <v>32</v>
      </c>
      <c r="D82" s="28" t="s">
        <v>108</v>
      </c>
      <c r="E82" s="48" t="s">
        <v>30</v>
      </c>
      <c r="F82" s="28" t="s">
        <v>109</v>
      </c>
      <c r="G82" s="31">
        <v>1.0</v>
      </c>
      <c r="H82" s="2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28" t="s">
        <v>35</v>
      </c>
      <c r="B83" s="28"/>
      <c r="C83" s="28" t="s">
        <v>28</v>
      </c>
      <c r="D83" s="28"/>
      <c r="E83" s="48" t="s">
        <v>30</v>
      </c>
      <c r="F83" s="28" t="s">
        <v>107</v>
      </c>
      <c r="G83" s="31">
        <v>1.0</v>
      </c>
      <c r="H83" s="2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28" t="s">
        <v>35</v>
      </c>
      <c r="B84" s="28"/>
      <c r="C84" s="28" t="s">
        <v>36</v>
      </c>
      <c r="D84" s="28"/>
      <c r="E84" s="48" t="s">
        <v>30</v>
      </c>
      <c r="F84" s="28" t="s">
        <v>87</v>
      </c>
      <c r="G84" s="31">
        <v>1.0</v>
      </c>
      <c r="H84" s="28" t="s">
        <v>38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28" t="s">
        <v>35</v>
      </c>
      <c r="B85" s="28"/>
      <c r="C85" s="51" t="s">
        <v>39</v>
      </c>
      <c r="D85" s="28"/>
      <c r="E85" s="48" t="s">
        <v>30</v>
      </c>
      <c r="F85" s="28" t="s">
        <v>107</v>
      </c>
      <c r="G85" s="31">
        <v>1.0</v>
      </c>
      <c r="H85" s="2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28" t="s">
        <v>35</v>
      </c>
      <c r="B86" s="28"/>
      <c r="C86" s="28" t="s">
        <v>41</v>
      </c>
      <c r="D86" s="28"/>
      <c r="E86" s="48" t="s">
        <v>30</v>
      </c>
      <c r="F86" s="28" t="s">
        <v>88</v>
      </c>
      <c r="G86" s="31">
        <v>1.0</v>
      </c>
      <c r="H86" s="28" t="s">
        <v>38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28" t="s">
        <v>48</v>
      </c>
      <c r="B87" s="28"/>
      <c r="C87" s="28" t="s">
        <v>28</v>
      </c>
      <c r="D87" s="28" t="s">
        <v>110</v>
      </c>
      <c r="E87" s="48" t="s">
        <v>30</v>
      </c>
      <c r="F87" s="28" t="s">
        <v>107</v>
      </c>
      <c r="G87" s="31">
        <v>1.0</v>
      </c>
      <c r="H87" s="2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28" t="s">
        <v>48</v>
      </c>
      <c r="B88" s="28"/>
      <c r="C88" s="28" t="s">
        <v>36</v>
      </c>
      <c r="D88" s="28" t="s">
        <v>111</v>
      </c>
      <c r="E88" s="48" t="s">
        <v>30</v>
      </c>
      <c r="F88" s="28" t="s">
        <v>112</v>
      </c>
      <c r="G88" s="31">
        <v>1.0</v>
      </c>
      <c r="H88" s="2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28" t="s">
        <v>48</v>
      </c>
      <c r="B89" s="28"/>
      <c r="C89" s="28" t="s">
        <v>39</v>
      </c>
      <c r="D89" s="28" t="s">
        <v>88</v>
      </c>
      <c r="E89" s="48" t="s">
        <v>30</v>
      </c>
      <c r="F89" s="28" t="s">
        <v>107</v>
      </c>
      <c r="G89" s="31">
        <v>1.0</v>
      </c>
      <c r="H89" s="28" t="s">
        <v>91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28" t="s">
        <v>52</v>
      </c>
      <c r="B90" s="40" t="s">
        <v>113</v>
      </c>
      <c r="C90" s="28"/>
      <c r="D90" s="28"/>
      <c r="E90" s="48" t="s">
        <v>30</v>
      </c>
      <c r="F90" s="28" t="s">
        <v>107</v>
      </c>
      <c r="G90" s="31">
        <v>1.0</v>
      </c>
      <c r="H90" s="2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28" t="s">
        <v>54</v>
      </c>
      <c r="B91" s="40" t="s">
        <v>113</v>
      </c>
      <c r="C91" s="28"/>
      <c r="D91" s="28"/>
      <c r="E91" s="48" t="s">
        <v>30</v>
      </c>
      <c r="F91" s="28" t="s">
        <v>107</v>
      </c>
      <c r="G91" s="31">
        <v>1.0</v>
      </c>
      <c r="H91" s="2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28" t="s">
        <v>55</v>
      </c>
      <c r="B92" s="40" t="s">
        <v>114</v>
      </c>
      <c r="C92" s="28"/>
      <c r="D92" s="28"/>
      <c r="E92" s="48" t="s">
        <v>30</v>
      </c>
      <c r="F92" s="28" t="s">
        <v>107</v>
      </c>
      <c r="G92" s="31">
        <v>1.0</v>
      </c>
      <c r="H92" s="2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28" t="s">
        <v>58</v>
      </c>
      <c r="B93" s="40" t="s">
        <v>114</v>
      </c>
      <c r="C93" s="28"/>
      <c r="D93" s="28"/>
      <c r="E93" s="48" t="s">
        <v>30</v>
      </c>
      <c r="F93" s="28" t="s">
        <v>107</v>
      </c>
      <c r="G93" s="31">
        <v>1.0</v>
      </c>
      <c r="H93" s="2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28" t="s">
        <v>59</v>
      </c>
      <c r="B94" s="40" t="s">
        <v>115</v>
      </c>
      <c r="C94" s="28"/>
      <c r="D94" s="28"/>
      <c r="E94" s="48" t="s">
        <v>30</v>
      </c>
      <c r="F94" s="28" t="s">
        <v>107</v>
      </c>
      <c r="G94" s="31">
        <v>1.0</v>
      </c>
      <c r="H94" s="28" t="s">
        <v>116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38" t="s">
        <v>61</v>
      </c>
      <c r="B95" s="38"/>
      <c r="C95" s="38"/>
      <c r="D95" s="38"/>
      <c r="E95" s="38"/>
      <c r="F95" s="38"/>
      <c r="G95" s="39"/>
      <c r="H95" s="38" t="s">
        <v>62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38" t="s">
        <v>63</v>
      </c>
      <c r="B96" s="38"/>
      <c r="C96" s="38"/>
      <c r="D96" s="38"/>
      <c r="E96" s="38"/>
      <c r="F96" s="38"/>
      <c r="G96" s="39"/>
      <c r="H96" s="38" t="s">
        <v>62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38" t="s">
        <v>64</v>
      </c>
      <c r="B97" s="38"/>
      <c r="C97" s="38"/>
      <c r="D97" s="38"/>
      <c r="E97" s="38"/>
      <c r="F97" s="38"/>
      <c r="G97" s="39"/>
      <c r="H97" s="38" t="s">
        <v>62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28" t="s">
        <v>67</v>
      </c>
      <c r="B98" s="28"/>
      <c r="C98" s="28"/>
      <c r="D98" s="28"/>
      <c r="E98" s="48" t="s">
        <v>30</v>
      </c>
      <c r="F98" s="28" t="s">
        <v>107</v>
      </c>
      <c r="G98" s="31">
        <v>1.0</v>
      </c>
      <c r="H98" s="2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28" t="s">
        <v>68</v>
      </c>
      <c r="B99" s="28"/>
      <c r="C99" s="28"/>
      <c r="D99" s="28"/>
      <c r="E99" s="48" t="s">
        <v>30</v>
      </c>
      <c r="F99" s="28" t="s">
        <v>107</v>
      </c>
      <c r="G99" s="31">
        <v>1.0</v>
      </c>
      <c r="H99" s="28" t="s">
        <v>70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28" t="s">
        <v>69</v>
      </c>
      <c r="B100" s="28"/>
      <c r="C100" s="28"/>
      <c r="D100" s="28"/>
      <c r="E100" s="48" t="s">
        <v>30</v>
      </c>
      <c r="F100" s="28" t="s">
        <v>107</v>
      </c>
      <c r="G100" s="31">
        <v>1.0</v>
      </c>
      <c r="H100" s="2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28" t="s">
        <v>71</v>
      </c>
      <c r="B101" s="28"/>
      <c r="C101" s="28"/>
      <c r="D101" s="28"/>
      <c r="E101" s="48" t="s">
        <v>30</v>
      </c>
      <c r="F101" s="28" t="s">
        <v>107</v>
      </c>
      <c r="G101" s="31">
        <v>1.0</v>
      </c>
      <c r="H101" s="2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28" t="s">
        <v>72</v>
      </c>
      <c r="B102" s="28" t="s">
        <v>117</v>
      </c>
      <c r="C102" s="28"/>
      <c r="D102" s="28"/>
      <c r="E102" s="48" t="s">
        <v>30</v>
      </c>
      <c r="F102" s="28" t="s">
        <v>107</v>
      </c>
      <c r="G102" s="31">
        <v>1.0</v>
      </c>
      <c r="H102" s="2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28" t="s">
        <v>74</v>
      </c>
      <c r="B103" s="28"/>
      <c r="C103" s="28"/>
      <c r="D103" s="28"/>
      <c r="E103" s="48" t="s">
        <v>30</v>
      </c>
      <c r="F103" s="28" t="s">
        <v>107</v>
      </c>
      <c r="G103" s="31">
        <v>1.0</v>
      </c>
      <c r="H103" s="2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28" t="s">
        <v>75</v>
      </c>
      <c r="B104" s="28" t="s">
        <v>118</v>
      </c>
      <c r="C104" s="28"/>
      <c r="D104" s="28"/>
      <c r="E104" s="48" t="s">
        <v>30</v>
      </c>
      <c r="F104" s="28" t="s">
        <v>107</v>
      </c>
      <c r="G104" s="31">
        <v>1.0</v>
      </c>
      <c r="H104" s="2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42" t="s">
        <v>76</v>
      </c>
      <c r="B105" s="2"/>
      <c r="C105" s="2"/>
      <c r="D105" s="2"/>
      <c r="E105" s="2"/>
      <c r="F105" s="3"/>
      <c r="G105" s="41">
        <v>21.0</v>
      </c>
      <c r="H105" s="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42" t="s">
        <v>77</v>
      </c>
      <c r="B106" s="2"/>
      <c r="C106" s="2"/>
      <c r="D106" s="2"/>
      <c r="E106" s="2"/>
      <c r="F106" s="3"/>
      <c r="G106" s="41">
        <v>21.0</v>
      </c>
      <c r="H106" s="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42" t="s">
        <v>78</v>
      </c>
      <c r="B107" s="2"/>
      <c r="C107" s="2"/>
      <c r="D107" s="2"/>
      <c r="E107" s="2"/>
      <c r="F107" s="3"/>
      <c r="G107" s="41">
        <v>0.0</v>
      </c>
      <c r="H107" s="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42" t="s">
        <v>8</v>
      </c>
      <c r="B110" s="3"/>
      <c r="C110" s="43" t="s">
        <v>9</v>
      </c>
      <c r="D110" s="2"/>
      <c r="E110" s="2"/>
      <c r="F110" s="2"/>
      <c r="G110" s="2"/>
      <c r="H110" s="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42" t="s">
        <v>119</v>
      </c>
      <c r="B111" s="3"/>
      <c r="C111" s="43" t="s">
        <v>80</v>
      </c>
      <c r="D111" s="2"/>
      <c r="E111" s="2"/>
      <c r="F111" s="2"/>
      <c r="G111" s="2"/>
      <c r="H111" s="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44" t="s">
        <v>12</v>
      </c>
      <c r="B112" s="43" t="s">
        <v>103</v>
      </c>
      <c r="C112" s="2"/>
      <c r="D112" s="2"/>
      <c r="E112" s="2"/>
      <c r="F112" s="2"/>
      <c r="G112" s="2"/>
      <c r="H112" s="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44" t="s">
        <v>14</v>
      </c>
      <c r="B113" s="46" t="s">
        <v>120</v>
      </c>
      <c r="C113" s="2"/>
      <c r="D113" s="2"/>
      <c r="E113" s="2"/>
      <c r="F113" s="2"/>
      <c r="G113" s="2"/>
      <c r="H113" s="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44" t="s">
        <v>16</v>
      </c>
      <c r="B114" s="45" t="s">
        <v>121</v>
      </c>
      <c r="C114" s="2"/>
      <c r="D114" s="2"/>
      <c r="E114" s="2"/>
      <c r="F114" s="2"/>
      <c r="G114" s="2"/>
      <c r="H114" s="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44" t="s">
        <v>18</v>
      </c>
      <c r="B115" s="45" t="s">
        <v>122</v>
      </c>
      <c r="C115" s="2"/>
      <c r="D115" s="2"/>
      <c r="E115" s="2"/>
      <c r="F115" s="2"/>
      <c r="G115" s="2"/>
      <c r="H115" s="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47" t="s">
        <v>20</v>
      </c>
      <c r="B116" s="47" t="s">
        <v>14</v>
      </c>
      <c r="C116" s="47" t="s">
        <v>21</v>
      </c>
      <c r="D116" s="47" t="s">
        <v>22</v>
      </c>
      <c r="E116" s="47" t="s">
        <v>23</v>
      </c>
      <c r="F116" s="47" t="s">
        <v>24</v>
      </c>
      <c r="G116" s="47" t="s">
        <v>25</v>
      </c>
      <c r="H116" s="44" t="s">
        <v>26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28" t="s">
        <v>27</v>
      </c>
      <c r="B117" s="28"/>
      <c r="C117" s="28" t="s">
        <v>28</v>
      </c>
      <c r="D117" s="28" t="s">
        <v>123</v>
      </c>
      <c r="E117" s="48" t="s">
        <v>30</v>
      </c>
      <c r="F117" s="28" t="s">
        <v>124</v>
      </c>
      <c r="G117" s="31">
        <v>1.0</v>
      </c>
      <c r="H117" s="2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28" t="s">
        <v>27</v>
      </c>
      <c r="B118" s="28"/>
      <c r="C118" s="28" t="s">
        <v>32</v>
      </c>
      <c r="D118" s="28" t="s">
        <v>125</v>
      </c>
      <c r="E118" s="48" t="s">
        <v>30</v>
      </c>
      <c r="F118" s="28" t="s">
        <v>126</v>
      </c>
      <c r="G118" s="31">
        <v>1.0</v>
      </c>
      <c r="H118" s="2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28" t="s">
        <v>35</v>
      </c>
      <c r="B119" s="28"/>
      <c r="C119" s="28" t="s">
        <v>28</v>
      </c>
      <c r="D119" s="28"/>
      <c r="E119" s="48" t="s">
        <v>30</v>
      </c>
      <c r="F119" s="28" t="s">
        <v>127</v>
      </c>
      <c r="G119" s="31">
        <v>1.0</v>
      </c>
      <c r="H119" s="2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28" t="s">
        <v>48</v>
      </c>
      <c r="B120" s="28"/>
      <c r="C120" s="28" t="s">
        <v>28</v>
      </c>
      <c r="D120" s="28" t="s">
        <v>125</v>
      </c>
      <c r="E120" s="48" t="s">
        <v>30</v>
      </c>
      <c r="F120" s="28" t="s">
        <v>128</v>
      </c>
      <c r="G120" s="31">
        <v>1.0</v>
      </c>
      <c r="H120" s="2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28" t="s">
        <v>52</v>
      </c>
      <c r="B121" s="50" t="s">
        <v>129</v>
      </c>
      <c r="C121" s="28"/>
      <c r="D121" s="28"/>
      <c r="E121" s="48" t="s">
        <v>30</v>
      </c>
      <c r="F121" s="28" t="s">
        <v>130</v>
      </c>
      <c r="G121" s="31">
        <v>1.0</v>
      </c>
      <c r="H121" s="2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28" t="s">
        <v>54</v>
      </c>
      <c r="B122" s="50" t="s">
        <v>129</v>
      </c>
      <c r="C122" s="28"/>
      <c r="D122" s="28"/>
      <c r="E122" s="48" t="s">
        <v>30</v>
      </c>
      <c r="F122" s="28" t="s">
        <v>131</v>
      </c>
      <c r="G122" s="31">
        <v>1.0</v>
      </c>
      <c r="H122" s="28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28" t="s">
        <v>55</v>
      </c>
      <c r="B123" s="50" t="s">
        <v>132</v>
      </c>
      <c r="C123" s="28"/>
      <c r="D123" s="28"/>
      <c r="E123" s="48" t="s">
        <v>42</v>
      </c>
      <c r="F123" s="28" t="s">
        <v>133</v>
      </c>
      <c r="G123" s="31">
        <v>0.75</v>
      </c>
      <c r="H123" s="28" t="s">
        <v>44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32" t="s">
        <v>45</v>
      </c>
      <c r="B124" s="52" t="s">
        <v>132</v>
      </c>
      <c r="C124" s="33"/>
      <c r="D124" s="33"/>
      <c r="E124" s="53" t="s">
        <v>30</v>
      </c>
      <c r="F124" s="33" t="s">
        <v>134</v>
      </c>
      <c r="G124" s="54">
        <v>0.75</v>
      </c>
      <c r="H124" s="33" t="s">
        <v>135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28" t="s">
        <v>58</v>
      </c>
      <c r="B125" s="55" t="s">
        <v>132</v>
      </c>
      <c r="C125" s="28"/>
      <c r="D125" s="28"/>
      <c r="E125" s="48" t="s">
        <v>30</v>
      </c>
      <c r="F125" s="28" t="s">
        <v>136</v>
      </c>
      <c r="G125" s="31">
        <v>1.0</v>
      </c>
      <c r="H125" s="2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38" t="s">
        <v>59</v>
      </c>
      <c r="B126" s="38"/>
      <c r="C126" s="38"/>
      <c r="D126" s="38"/>
      <c r="E126" s="38"/>
      <c r="F126" s="38"/>
      <c r="G126" s="39"/>
      <c r="H126" s="38" t="s">
        <v>62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38" t="s">
        <v>61</v>
      </c>
      <c r="B127" s="38"/>
      <c r="C127" s="38"/>
      <c r="D127" s="38"/>
      <c r="E127" s="38"/>
      <c r="F127" s="38"/>
      <c r="G127" s="39"/>
      <c r="H127" s="3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28" t="s">
        <v>63</v>
      </c>
      <c r="B128" s="28" t="s">
        <v>137</v>
      </c>
      <c r="C128" s="28"/>
      <c r="D128" s="28"/>
      <c r="E128" s="48" t="s">
        <v>30</v>
      </c>
      <c r="F128" s="28" t="s">
        <v>124</v>
      </c>
      <c r="G128" s="31">
        <v>1.0</v>
      </c>
      <c r="H128" s="2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38" t="s">
        <v>64</v>
      </c>
      <c r="B129" s="38"/>
      <c r="C129" s="38"/>
      <c r="D129" s="38"/>
      <c r="E129" s="38"/>
      <c r="F129" s="38"/>
      <c r="G129" s="39"/>
      <c r="H129" s="38" t="s">
        <v>62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28" t="s">
        <v>67</v>
      </c>
      <c r="B130" s="28"/>
      <c r="C130" s="28"/>
      <c r="D130" s="28"/>
      <c r="E130" s="48" t="s">
        <v>30</v>
      </c>
      <c r="F130" s="28" t="s">
        <v>124</v>
      </c>
      <c r="G130" s="31">
        <v>1.0</v>
      </c>
      <c r="H130" s="2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28" t="s">
        <v>68</v>
      </c>
      <c r="B131" s="28"/>
      <c r="C131" s="28"/>
      <c r="D131" s="28"/>
      <c r="E131" s="48" t="s">
        <v>30</v>
      </c>
      <c r="F131" s="28" t="s">
        <v>124</v>
      </c>
      <c r="G131" s="31">
        <v>1.0</v>
      </c>
      <c r="H131" s="2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28" t="s">
        <v>69</v>
      </c>
      <c r="B132" s="28"/>
      <c r="C132" s="28"/>
      <c r="D132" s="28"/>
      <c r="E132" s="48" t="s">
        <v>30</v>
      </c>
      <c r="F132" s="28" t="s">
        <v>124</v>
      </c>
      <c r="G132" s="31">
        <v>1.0</v>
      </c>
      <c r="H132" s="2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28" t="s">
        <v>71</v>
      </c>
      <c r="B133" s="28"/>
      <c r="C133" s="28"/>
      <c r="D133" s="28"/>
      <c r="E133" s="48" t="s">
        <v>30</v>
      </c>
      <c r="F133" s="28" t="s">
        <v>124</v>
      </c>
      <c r="G133" s="31">
        <v>1.0</v>
      </c>
      <c r="H133" s="2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28" t="s">
        <v>72</v>
      </c>
      <c r="B134" s="28" t="s">
        <v>138</v>
      </c>
      <c r="C134" s="28"/>
      <c r="D134" s="28"/>
      <c r="E134" s="48" t="s">
        <v>30</v>
      </c>
      <c r="F134" s="28" t="s">
        <v>124</v>
      </c>
      <c r="G134" s="31">
        <v>1.0</v>
      </c>
      <c r="H134" s="2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28" t="s">
        <v>74</v>
      </c>
      <c r="B135" s="28"/>
      <c r="C135" s="28"/>
      <c r="D135" s="28"/>
      <c r="E135" s="48" t="s">
        <v>30</v>
      </c>
      <c r="F135" s="28" t="s">
        <v>124</v>
      </c>
      <c r="G135" s="31">
        <v>1.0</v>
      </c>
      <c r="H135" s="28" t="s">
        <v>139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28" t="s">
        <v>75</v>
      </c>
      <c r="B136" s="28" t="s">
        <v>138</v>
      </c>
      <c r="C136" s="28"/>
      <c r="D136" s="28"/>
      <c r="E136" s="48" t="s">
        <v>30</v>
      </c>
      <c r="F136" s="28" t="s">
        <v>124</v>
      </c>
      <c r="G136" s="31">
        <v>1.0</v>
      </c>
      <c r="H136" s="28" t="s">
        <v>139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42" t="s">
        <v>76</v>
      </c>
      <c r="B137" s="2"/>
      <c r="C137" s="2"/>
      <c r="D137" s="2"/>
      <c r="E137" s="2"/>
      <c r="F137" s="3"/>
      <c r="G137" s="41">
        <v>16.0</v>
      </c>
      <c r="H137" s="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42" t="s">
        <v>77</v>
      </c>
      <c r="B138" s="2"/>
      <c r="C138" s="2"/>
      <c r="D138" s="2"/>
      <c r="E138" s="2"/>
      <c r="F138" s="3"/>
      <c r="G138" s="41">
        <v>15.0</v>
      </c>
      <c r="H138" s="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42" t="s">
        <v>78</v>
      </c>
      <c r="B139" s="2"/>
      <c r="C139" s="2"/>
      <c r="D139" s="2"/>
      <c r="E139" s="2"/>
      <c r="F139" s="3"/>
      <c r="G139" s="41">
        <v>1.0</v>
      </c>
      <c r="H139" s="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42" t="s">
        <v>8</v>
      </c>
      <c r="B142" s="3"/>
      <c r="C142" s="43" t="s">
        <v>9</v>
      </c>
      <c r="D142" s="2"/>
      <c r="E142" s="2"/>
      <c r="F142" s="2"/>
      <c r="G142" s="2"/>
      <c r="H142" s="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42" t="s">
        <v>140</v>
      </c>
      <c r="B143" s="3"/>
      <c r="C143" s="43" t="s">
        <v>80</v>
      </c>
      <c r="D143" s="2"/>
      <c r="E143" s="2"/>
      <c r="F143" s="2"/>
      <c r="G143" s="2"/>
      <c r="H143" s="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44" t="s">
        <v>12</v>
      </c>
      <c r="B144" s="24" t="s">
        <v>141</v>
      </c>
      <c r="C144" s="2"/>
      <c r="D144" s="2"/>
      <c r="E144" s="2"/>
      <c r="F144" s="2"/>
      <c r="G144" s="2"/>
      <c r="H144" s="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44" t="s">
        <v>14</v>
      </c>
      <c r="B145" s="46" t="s">
        <v>142</v>
      </c>
      <c r="C145" s="2"/>
      <c r="D145" s="2"/>
      <c r="E145" s="2"/>
      <c r="F145" s="2"/>
      <c r="G145" s="2"/>
      <c r="H145" s="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44" t="s">
        <v>16</v>
      </c>
      <c r="B146" s="24" t="s">
        <v>143</v>
      </c>
      <c r="C146" s="2"/>
      <c r="D146" s="2"/>
      <c r="E146" s="2"/>
      <c r="F146" s="2"/>
      <c r="G146" s="2"/>
      <c r="H146" s="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44" t="s">
        <v>18</v>
      </c>
      <c r="B147" s="45" t="s">
        <v>144</v>
      </c>
      <c r="C147" s="2"/>
      <c r="D147" s="2"/>
      <c r="E147" s="2"/>
      <c r="F147" s="2"/>
      <c r="G147" s="2"/>
      <c r="H147" s="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47" t="s">
        <v>20</v>
      </c>
      <c r="B148" s="47" t="s">
        <v>14</v>
      </c>
      <c r="C148" s="47" t="s">
        <v>21</v>
      </c>
      <c r="D148" s="47" t="s">
        <v>22</v>
      </c>
      <c r="E148" s="47" t="s">
        <v>23</v>
      </c>
      <c r="F148" s="47" t="s">
        <v>24</v>
      </c>
      <c r="G148" s="47" t="s">
        <v>25</v>
      </c>
      <c r="H148" s="44" t="s">
        <v>26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28" t="s">
        <v>27</v>
      </c>
      <c r="B149" s="28"/>
      <c r="C149" s="28" t="s">
        <v>28</v>
      </c>
      <c r="D149" s="28" t="s">
        <v>145</v>
      </c>
      <c r="E149" s="48" t="s">
        <v>30</v>
      </c>
      <c r="F149" s="28" t="s">
        <v>146</v>
      </c>
      <c r="G149" s="31">
        <v>1.0</v>
      </c>
      <c r="H149" s="2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28" t="s">
        <v>27</v>
      </c>
      <c r="B150" s="28"/>
      <c r="C150" s="28" t="s">
        <v>32</v>
      </c>
      <c r="D150" s="28" t="s">
        <v>147</v>
      </c>
      <c r="E150" s="48" t="s">
        <v>30</v>
      </c>
      <c r="F150" s="28" t="s">
        <v>148</v>
      </c>
      <c r="G150" s="31">
        <v>1.0</v>
      </c>
      <c r="H150" s="2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28" t="s">
        <v>35</v>
      </c>
      <c r="B151" s="28"/>
      <c r="C151" s="28" t="s">
        <v>28</v>
      </c>
      <c r="D151" s="28"/>
      <c r="E151" s="48" t="s">
        <v>30</v>
      </c>
      <c r="F151" s="28" t="s">
        <v>146</v>
      </c>
      <c r="G151" s="31">
        <v>0.93</v>
      </c>
      <c r="H151" s="2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28" t="s">
        <v>35</v>
      </c>
      <c r="B152" s="28"/>
      <c r="C152" s="28" t="s">
        <v>36</v>
      </c>
      <c r="D152" s="28"/>
      <c r="E152" s="48" t="s">
        <v>30</v>
      </c>
      <c r="F152" s="28" t="s">
        <v>149</v>
      </c>
      <c r="G152" s="31">
        <v>1.0</v>
      </c>
      <c r="H152" s="28" t="s">
        <v>38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28" t="s">
        <v>35</v>
      </c>
      <c r="B153" s="28"/>
      <c r="C153" s="28" t="s">
        <v>41</v>
      </c>
      <c r="D153" s="28"/>
      <c r="E153" s="48" t="s">
        <v>30</v>
      </c>
      <c r="F153" s="28" t="s">
        <v>150</v>
      </c>
      <c r="G153" s="31">
        <v>0.93</v>
      </c>
      <c r="H153" s="28" t="s">
        <v>38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28" t="s">
        <v>48</v>
      </c>
      <c r="B154" s="28"/>
      <c r="C154" s="28" t="s">
        <v>28</v>
      </c>
      <c r="D154" s="28" t="s">
        <v>145</v>
      </c>
      <c r="E154" s="48" t="s">
        <v>30</v>
      </c>
      <c r="F154" s="28" t="s">
        <v>146</v>
      </c>
      <c r="G154" s="31">
        <v>0.93</v>
      </c>
      <c r="H154" s="2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28" t="s">
        <v>48</v>
      </c>
      <c r="B155" s="28"/>
      <c r="C155" s="28" t="s">
        <v>36</v>
      </c>
      <c r="D155" s="28" t="s">
        <v>151</v>
      </c>
      <c r="E155" s="48" t="s">
        <v>30</v>
      </c>
      <c r="F155" s="28" t="s">
        <v>152</v>
      </c>
      <c r="G155" s="31">
        <v>1.0</v>
      </c>
      <c r="H155" s="2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28" t="s">
        <v>52</v>
      </c>
      <c r="B156" s="50" t="s">
        <v>153</v>
      </c>
      <c r="C156" s="28"/>
      <c r="D156" s="28"/>
      <c r="E156" s="48" t="s">
        <v>30</v>
      </c>
      <c r="F156" s="28" t="s">
        <v>146</v>
      </c>
      <c r="G156" s="31">
        <v>1.0</v>
      </c>
      <c r="H156" s="2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28" t="s">
        <v>54</v>
      </c>
      <c r="B157" s="50" t="s">
        <v>153</v>
      </c>
      <c r="C157" s="28"/>
      <c r="D157" s="28"/>
      <c r="E157" s="48" t="s">
        <v>30</v>
      </c>
      <c r="F157" s="28" t="s">
        <v>146</v>
      </c>
      <c r="G157" s="31">
        <v>1.0</v>
      </c>
      <c r="H157" s="2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28" t="s">
        <v>55</v>
      </c>
      <c r="B158" s="40" t="s">
        <v>154</v>
      </c>
      <c r="C158" s="28"/>
      <c r="D158" s="28"/>
      <c r="E158" s="48" t="s">
        <v>42</v>
      </c>
      <c r="F158" s="28" t="s">
        <v>149</v>
      </c>
      <c r="G158" s="31">
        <v>0.6</v>
      </c>
      <c r="H158" s="28" t="s">
        <v>44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28" t="s">
        <v>58</v>
      </c>
      <c r="B159" s="56" t="s">
        <v>154</v>
      </c>
      <c r="C159" s="28"/>
      <c r="D159" s="28"/>
      <c r="E159" s="48" t="s">
        <v>30</v>
      </c>
      <c r="F159" s="49" t="s">
        <v>146</v>
      </c>
      <c r="G159" s="31">
        <v>1.0</v>
      </c>
      <c r="H159" s="2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38" t="s">
        <v>59</v>
      </c>
      <c r="B160" s="38"/>
      <c r="C160" s="38"/>
      <c r="D160" s="38"/>
      <c r="E160" s="38"/>
      <c r="F160" s="38"/>
      <c r="G160" s="39"/>
      <c r="H160" s="38" t="s">
        <v>62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38" t="s">
        <v>61</v>
      </c>
      <c r="B161" s="38"/>
      <c r="C161" s="38"/>
      <c r="D161" s="38"/>
      <c r="E161" s="38"/>
      <c r="F161" s="38"/>
      <c r="G161" s="39"/>
      <c r="H161" s="38" t="s">
        <v>62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38" t="s">
        <v>63</v>
      </c>
      <c r="B162" s="38"/>
      <c r="C162" s="38"/>
      <c r="D162" s="38"/>
      <c r="E162" s="38"/>
      <c r="F162" s="38"/>
      <c r="G162" s="39"/>
      <c r="H162" s="38" t="s">
        <v>62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28" t="s">
        <v>64</v>
      </c>
      <c r="B163" s="40" t="s">
        <v>155</v>
      </c>
      <c r="C163" s="28"/>
      <c r="D163" s="28"/>
      <c r="E163" s="48" t="s">
        <v>30</v>
      </c>
      <c r="F163" s="28" t="s">
        <v>146</v>
      </c>
      <c r="G163" s="31">
        <v>1.0</v>
      </c>
      <c r="H163" s="2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28" t="s">
        <v>67</v>
      </c>
      <c r="B164" s="28"/>
      <c r="C164" s="28"/>
      <c r="D164" s="28"/>
      <c r="E164" s="48" t="s">
        <v>30</v>
      </c>
      <c r="F164" s="28" t="s">
        <v>146</v>
      </c>
      <c r="G164" s="31">
        <v>1.0</v>
      </c>
      <c r="H164" s="2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28" t="s">
        <v>68</v>
      </c>
      <c r="B165" s="28"/>
      <c r="C165" s="28"/>
      <c r="D165" s="28"/>
      <c r="E165" s="48" t="s">
        <v>30</v>
      </c>
      <c r="F165" s="28" t="s">
        <v>146</v>
      </c>
      <c r="G165" s="31">
        <v>1.0</v>
      </c>
      <c r="H165" s="2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28" t="s">
        <v>69</v>
      </c>
      <c r="B166" s="28"/>
      <c r="C166" s="28"/>
      <c r="D166" s="28"/>
      <c r="E166" s="48" t="s">
        <v>30</v>
      </c>
      <c r="F166" s="28" t="s">
        <v>146</v>
      </c>
      <c r="G166" s="31">
        <v>0.63</v>
      </c>
      <c r="H166" s="2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28" t="s">
        <v>71</v>
      </c>
      <c r="B167" s="28"/>
      <c r="C167" s="28"/>
      <c r="D167" s="28"/>
      <c r="E167" s="48" t="s">
        <v>30</v>
      </c>
      <c r="F167" s="28" t="s">
        <v>146</v>
      </c>
      <c r="G167" s="31">
        <v>0.63</v>
      </c>
      <c r="H167" s="2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28" t="s">
        <v>72</v>
      </c>
      <c r="B168" s="49" t="s">
        <v>156</v>
      </c>
      <c r="C168" s="28"/>
      <c r="D168" s="28"/>
      <c r="E168" s="48" t="s">
        <v>30</v>
      </c>
      <c r="F168" s="28" t="s">
        <v>146</v>
      </c>
      <c r="G168" s="31">
        <v>1.0</v>
      </c>
      <c r="H168" s="2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28" t="s">
        <v>74</v>
      </c>
      <c r="B169" s="28"/>
      <c r="C169" s="28"/>
      <c r="D169" s="28"/>
      <c r="E169" s="48" t="s">
        <v>30</v>
      </c>
      <c r="F169" s="28" t="s">
        <v>146</v>
      </c>
      <c r="G169" s="31">
        <v>1.0</v>
      </c>
      <c r="H169" s="28" t="s">
        <v>157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28" t="s">
        <v>75</v>
      </c>
      <c r="B170" s="28" t="s">
        <v>156</v>
      </c>
      <c r="C170" s="28"/>
      <c r="D170" s="28"/>
      <c r="E170" s="48" t="s">
        <v>30</v>
      </c>
      <c r="F170" s="28" t="s">
        <v>146</v>
      </c>
      <c r="G170" s="31">
        <v>1.0</v>
      </c>
      <c r="H170" s="28" t="s">
        <v>157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42" t="s">
        <v>101</v>
      </c>
      <c r="B171" s="2"/>
      <c r="C171" s="2"/>
      <c r="D171" s="2"/>
      <c r="E171" s="2"/>
      <c r="F171" s="3"/>
      <c r="G171" s="41">
        <v>19.0</v>
      </c>
      <c r="H171" s="3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42" t="s">
        <v>77</v>
      </c>
      <c r="B172" s="2"/>
      <c r="C172" s="2"/>
      <c r="D172" s="2"/>
      <c r="E172" s="2"/>
      <c r="F172" s="3"/>
      <c r="G172" s="41">
        <v>18.0</v>
      </c>
      <c r="H172" s="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42" t="s">
        <v>78</v>
      </c>
      <c r="B173" s="2"/>
      <c r="C173" s="2"/>
      <c r="D173" s="2"/>
      <c r="E173" s="2"/>
      <c r="F173" s="3"/>
      <c r="G173" s="41">
        <v>1.0</v>
      </c>
      <c r="H173" s="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42" t="s">
        <v>8</v>
      </c>
      <c r="B176" s="3"/>
      <c r="C176" s="43" t="s">
        <v>9</v>
      </c>
      <c r="D176" s="2"/>
      <c r="E176" s="2"/>
      <c r="F176" s="2"/>
      <c r="G176" s="2"/>
      <c r="H176" s="3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42" t="s">
        <v>158</v>
      </c>
      <c r="B177" s="3"/>
      <c r="C177" s="43" t="s">
        <v>11</v>
      </c>
      <c r="D177" s="2"/>
      <c r="E177" s="2"/>
      <c r="F177" s="2"/>
      <c r="G177" s="2"/>
      <c r="H177" s="3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44" t="s">
        <v>12</v>
      </c>
      <c r="B178" s="45" t="s">
        <v>141</v>
      </c>
      <c r="C178" s="2"/>
      <c r="D178" s="2"/>
      <c r="E178" s="2"/>
      <c r="F178" s="2"/>
      <c r="G178" s="2"/>
      <c r="H178" s="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44" t="s">
        <v>14</v>
      </c>
      <c r="B179" s="46" t="s">
        <v>159</v>
      </c>
      <c r="C179" s="2"/>
      <c r="D179" s="2"/>
      <c r="E179" s="2"/>
      <c r="F179" s="2"/>
      <c r="G179" s="2"/>
      <c r="H179" s="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44" t="s">
        <v>16</v>
      </c>
      <c r="B180" s="45" t="s">
        <v>160</v>
      </c>
      <c r="C180" s="2"/>
      <c r="D180" s="2"/>
      <c r="E180" s="2"/>
      <c r="F180" s="2"/>
      <c r="G180" s="2"/>
      <c r="H180" s="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44" t="s">
        <v>18</v>
      </c>
      <c r="B181" s="45" t="s">
        <v>161</v>
      </c>
      <c r="C181" s="2"/>
      <c r="D181" s="2"/>
      <c r="E181" s="2"/>
      <c r="F181" s="2"/>
      <c r="G181" s="2"/>
      <c r="H181" s="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47" t="s">
        <v>20</v>
      </c>
      <c r="B182" s="47" t="s">
        <v>14</v>
      </c>
      <c r="C182" s="47" t="s">
        <v>21</v>
      </c>
      <c r="D182" s="47" t="s">
        <v>22</v>
      </c>
      <c r="E182" s="47" t="s">
        <v>23</v>
      </c>
      <c r="F182" s="47" t="s">
        <v>24</v>
      </c>
      <c r="G182" s="47" t="s">
        <v>25</v>
      </c>
      <c r="H182" s="44" t="s">
        <v>26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28" t="s">
        <v>27</v>
      </c>
      <c r="B183" s="28"/>
      <c r="C183" s="28" t="s">
        <v>28</v>
      </c>
      <c r="D183" s="28" t="s">
        <v>29</v>
      </c>
      <c r="E183" s="48" t="s">
        <v>30</v>
      </c>
      <c r="F183" s="28" t="s">
        <v>162</v>
      </c>
      <c r="G183" s="31">
        <v>1.0</v>
      </c>
      <c r="H183" s="2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28" t="s">
        <v>27</v>
      </c>
      <c r="B184" s="28"/>
      <c r="C184" s="28" t="s">
        <v>32</v>
      </c>
      <c r="D184" s="28" t="s">
        <v>163</v>
      </c>
      <c r="E184" s="48" t="s">
        <v>30</v>
      </c>
      <c r="F184" s="28" t="s">
        <v>164</v>
      </c>
      <c r="G184" s="31">
        <v>1.0</v>
      </c>
      <c r="H184" s="2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28" t="s">
        <v>35</v>
      </c>
      <c r="B185" s="28"/>
      <c r="C185" s="28" t="s">
        <v>28</v>
      </c>
      <c r="D185" s="28"/>
      <c r="E185" s="48" t="s">
        <v>30</v>
      </c>
      <c r="F185" s="28" t="s">
        <v>162</v>
      </c>
      <c r="G185" s="31">
        <v>0.93</v>
      </c>
      <c r="H185" s="2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28" t="s">
        <v>35</v>
      </c>
      <c r="B186" s="28"/>
      <c r="C186" s="28" t="s">
        <v>36</v>
      </c>
      <c r="D186" s="28"/>
      <c r="E186" s="48" t="s">
        <v>30</v>
      </c>
      <c r="F186" s="28" t="s">
        <v>165</v>
      </c>
      <c r="G186" s="31">
        <v>1.0</v>
      </c>
      <c r="H186" s="28" t="s">
        <v>38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28" t="s">
        <v>35</v>
      </c>
      <c r="B187" s="28"/>
      <c r="C187" s="49" t="s">
        <v>39</v>
      </c>
      <c r="D187" s="28"/>
      <c r="E187" s="48" t="s">
        <v>30</v>
      </c>
      <c r="F187" s="28" t="s">
        <v>162</v>
      </c>
      <c r="G187" s="31">
        <v>0.83</v>
      </c>
      <c r="H187" s="2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28" t="s">
        <v>35</v>
      </c>
      <c r="B188" s="28"/>
      <c r="C188" s="28" t="s">
        <v>40</v>
      </c>
      <c r="D188" s="28"/>
      <c r="E188" s="48" t="s">
        <v>30</v>
      </c>
      <c r="F188" s="28" t="s">
        <v>162</v>
      </c>
      <c r="G188" s="31">
        <v>1.0</v>
      </c>
      <c r="H188" s="2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28" t="s">
        <v>35</v>
      </c>
      <c r="B189" s="28"/>
      <c r="C189" s="28" t="s">
        <v>41</v>
      </c>
      <c r="D189" s="28"/>
      <c r="E189" s="48" t="s">
        <v>30</v>
      </c>
      <c r="F189" s="28" t="s">
        <v>166</v>
      </c>
      <c r="G189" s="31">
        <v>0.64</v>
      </c>
      <c r="H189" s="28" t="s">
        <v>38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28" t="s">
        <v>48</v>
      </c>
      <c r="B190" s="28"/>
      <c r="C190" s="28" t="s">
        <v>28</v>
      </c>
      <c r="D190" s="28" t="s">
        <v>29</v>
      </c>
      <c r="E190" s="48" t="s">
        <v>30</v>
      </c>
      <c r="F190" s="28" t="s">
        <v>162</v>
      </c>
      <c r="G190" s="31">
        <v>0.93</v>
      </c>
      <c r="H190" s="2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28" t="s">
        <v>48</v>
      </c>
      <c r="B191" s="28"/>
      <c r="C191" s="28" t="s">
        <v>36</v>
      </c>
      <c r="D191" s="28" t="s">
        <v>167</v>
      </c>
      <c r="E191" s="48" t="s">
        <v>30</v>
      </c>
      <c r="F191" s="28" t="s">
        <v>168</v>
      </c>
      <c r="G191" s="31">
        <v>1.0</v>
      </c>
      <c r="H191" s="2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28" t="s">
        <v>48</v>
      </c>
      <c r="B192" s="28"/>
      <c r="C192" s="28" t="s">
        <v>39</v>
      </c>
      <c r="D192" s="28" t="s">
        <v>50</v>
      </c>
      <c r="E192" s="48" t="s">
        <v>30</v>
      </c>
      <c r="F192" s="28" t="s">
        <v>162</v>
      </c>
      <c r="G192" s="31">
        <v>0.83</v>
      </c>
      <c r="H192" s="2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28" t="s">
        <v>48</v>
      </c>
      <c r="B193" s="28"/>
      <c r="C193" s="28" t="s">
        <v>40</v>
      </c>
      <c r="D193" s="28" t="s">
        <v>169</v>
      </c>
      <c r="E193" s="48" t="s">
        <v>30</v>
      </c>
      <c r="F193" s="28" t="s">
        <v>162</v>
      </c>
      <c r="G193" s="31">
        <v>1.0</v>
      </c>
      <c r="H193" s="2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28" t="s">
        <v>52</v>
      </c>
      <c r="B194" s="28" t="s">
        <v>170</v>
      </c>
      <c r="C194" s="28"/>
      <c r="D194" s="28"/>
      <c r="E194" s="48" t="s">
        <v>30</v>
      </c>
      <c r="F194" s="28" t="s">
        <v>162</v>
      </c>
      <c r="G194" s="31">
        <v>1.0</v>
      </c>
      <c r="H194" s="2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28" t="s">
        <v>54</v>
      </c>
      <c r="B195" s="28" t="s">
        <v>170</v>
      </c>
      <c r="C195" s="28"/>
      <c r="D195" s="28"/>
      <c r="E195" s="48" t="s">
        <v>30</v>
      </c>
      <c r="F195" s="28" t="s">
        <v>162</v>
      </c>
      <c r="G195" s="31">
        <v>1.0</v>
      </c>
      <c r="H195" s="2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28" t="s">
        <v>55</v>
      </c>
      <c r="B196" s="28" t="s">
        <v>171</v>
      </c>
      <c r="C196" s="28"/>
      <c r="D196" s="28"/>
      <c r="E196" s="48" t="s">
        <v>30</v>
      </c>
      <c r="F196" s="28" t="s">
        <v>162</v>
      </c>
      <c r="G196" s="31">
        <v>1.0</v>
      </c>
      <c r="H196" s="2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28" t="s">
        <v>58</v>
      </c>
      <c r="B197" s="28" t="s">
        <v>171</v>
      </c>
      <c r="C197" s="28"/>
      <c r="D197" s="28"/>
      <c r="E197" s="48" t="s">
        <v>30</v>
      </c>
      <c r="F197" s="28" t="s">
        <v>162</v>
      </c>
      <c r="G197" s="31">
        <v>1.0</v>
      </c>
      <c r="H197" s="2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28" t="s">
        <v>59</v>
      </c>
      <c r="B198" s="27" t="s">
        <v>172</v>
      </c>
      <c r="C198" s="28"/>
      <c r="D198" s="28"/>
      <c r="E198" s="48" t="s">
        <v>30</v>
      </c>
      <c r="F198" s="28" t="s">
        <v>162</v>
      </c>
      <c r="G198" s="31">
        <v>1.0</v>
      </c>
      <c r="H198" s="2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28" t="s">
        <v>61</v>
      </c>
      <c r="B199" s="27" t="s">
        <v>173</v>
      </c>
      <c r="C199" s="28"/>
      <c r="D199" s="28"/>
      <c r="E199" s="48" t="s">
        <v>30</v>
      </c>
      <c r="F199" s="28" t="s">
        <v>162</v>
      </c>
      <c r="G199" s="31">
        <v>1.0</v>
      </c>
      <c r="H199" s="2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38" t="s">
        <v>63</v>
      </c>
      <c r="B200" s="38"/>
      <c r="C200" s="38"/>
      <c r="D200" s="38"/>
      <c r="E200" s="38"/>
      <c r="F200" s="38"/>
      <c r="G200" s="39"/>
      <c r="H200" s="38" t="s">
        <v>62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38" t="s">
        <v>64</v>
      </c>
      <c r="B201" s="38"/>
      <c r="C201" s="38"/>
      <c r="D201" s="38"/>
      <c r="E201" s="38"/>
      <c r="F201" s="38"/>
      <c r="G201" s="39"/>
      <c r="H201" s="38" t="s">
        <v>62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28" t="s">
        <v>67</v>
      </c>
      <c r="B202" s="28"/>
      <c r="C202" s="28"/>
      <c r="D202" s="28"/>
      <c r="E202" s="48" t="s">
        <v>30</v>
      </c>
      <c r="F202" s="28" t="s">
        <v>162</v>
      </c>
      <c r="G202" s="31">
        <v>1.0</v>
      </c>
      <c r="H202" s="2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28" t="s">
        <v>68</v>
      </c>
      <c r="B203" s="28"/>
      <c r="C203" s="28"/>
      <c r="D203" s="28"/>
      <c r="E203" s="48" t="s">
        <v>30</v>
      </c>
      <c r="F203" s="28" t="s">
        <v>162</v>
      </c>
      <c r="G203" s="31">
        <v>1.0</v>
      </c>
      <c r="H203" s="2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28" t="s">
        <v>69</v>
      </c>
      <c r="B204" s="28"/>
      <c r="C204" s="28"/>
      <c r="D204" s="28"/>
      <c r="E204" s="48" t="s">
        <v>30</v>
      </c>
      <c r="F204" s="28" t="s">
        <v>162</v>
      </c>
      <c r="G204" s="31">
        <v>1.0</v>
      </c>
      <c r="H204" s="2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28" t="s">
        <v>71</v>
      </c>
      <c r="B205" s="28"/>
      <c r="C205" s="28"/>
      <c r="D205" s="28"/>
      <c r="E205" s="48" t="s">
        <v>30</v>
      </c>
      <c r="F205" s="28" t="s">
        <v>174</v>
      </c>
      <c r="G205" s="31">
        <v>1.0</v>
      </c>
      <c r="H205" s="2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38" t="s">
        <v>72</v>
      </c>
      <c r="B206" s="38"/>
      <c r="C206" s="38"/>
      <c r="D206" s="38"/>
      <c r="E206" s="38"/>
      <c r="F206" s="38"/>
      <c r="G206" s="39"/>
      <c r="H206" s="38" t="s">
        <v>73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38" t="s">
        <v>74</v>
      </c>
      <c r="B207" s="38"/>
      <c r="C207" s="38"/>
      <c r="D207" s="38"/>
      <c r="E207" s="38"/>
      <c r="F207" s="38"/>
      <c r="G207" s="39"/>
      <c r="H207" s="38" t="s">
        <v>73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38" t="s">
        <v>75</v>
      </c>
      <c r="B208" s="38"/>
      <c r="C208" s="38"/>
      <c r="D208" s="38"/>
      <c r="E208" s="38"/>
      <c r="F208" s="38"/>
      <c r="G208" s="39"/>
      <c r="H208" s="38" t="s">
        <v>73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42" t="s">
        <v>76</v>
      </c>
      <c r="B209" s="2"/>
      <c r="C209" s="2"/>
      <c r="D209" s="2"/>
      <c r="E209" s="2"/>
      <c r="F209" s="3"/>
      <c r="G209" s="41">
        <v>21.0</v>
      </c>
      <c r="H209" s="3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42" t="s">
        <v>77</v>
      </c>
      <c r="B210" s="2"/>
      <c r="C210" s="2"/>
      <c r="D210" s="2"/>
      <c r="E210" s="2"/>
      <c r="F210" s="3"/>
      <c r="G210" s="41">
        <v>21.0</v>
      </c>
      <c r="H210" s="3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42" t="s">
        <v>78</v>
      </c>
      <c r="B211" s="2"/>
      <c r="C211" s="2"/>
      <c r="D211" s="2"/>
      <c r="E211" s="2"/>
      <c r="F211" s="3"/>
      <c r="G211" s="41">
        <v>0.0</v>
      </c>
      <c r="H211" s="3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mergeCells count="84">
    <mergeCell ref="A110:B110"/>
    <mergeCell ref="C110:H110"/>
    <mergeCell ref="C111:H111"/>
    <mergeCell ref="B112:H112"/>
    <mergeCell ref="B113:H113"/>
    <mergeCell ref="B114:H114"/>
    <mergeCell ref="B115:H115"/>
    <mergeCell ref="A111:B111"/>
    <mergeCell ref="A137:F137"/>
    <mergeCell ref="G137:H137"/>
    <mergeCell ref="A138:F138"/>
    <mergeCell ref="G138:H138"/>
    <mergeCell ref="A139:F139"/>
    <mergeCell ref="G139:H139"/>
    <mergeCell ref="A142:B142"/>
    <mergeCell ref="C142:H142"/>
    <mergeCell ref="C143:H143"/>
    <mergeCell ref="B144:H144"/>
    <mergeCell ref="B145:H145"/>
    <mergeCell ref="B146:H146"/>
    <mergeCell ref="B147:H147"/>
    <mergeCell ref="A143:B143"/>
    <mergeCell ref="A171:F171"/>
    <mergeCell ref="G171:H171"/>
    <mergeCell ref="A172:F172"/>
    <mergeCell ref="G172:H172"/>
    <mergeCell ref="A173:F173"/>
    <mergeCell ref="G173:H173"/>
    <mergeCell ref="A1:B1"/>
    <mergeCell ref="C1:H1"/>
    <mergeCell ref="C2:H2"/>
    <mergeCell ref="B3:H3"/>
    <mergeCell ref="B4:H4"/>
    <mergeCell ref="B5:H5"/>
    <mergeCell ref="B6:H6"/>
    <mergeCell ref="A2:B2"/>
    <mergeCell ref="A35:F35"/>
    <mergeCell ref="G35:H35"/>
    <mergeCell ref="A36:F36"/>
    <mergeCell ref="G36:H36"/>
    <mergeCell ref="A37:F37"/>
    <mergeCell ref="G37:H37"/>
    <mergeCell ref="A40:B40"/>
    <mergeCell ref="C40:H40"/>
    <mergeCell ref="C41:H41"/>
    <mergeCell ref="B42:H42"/>
    <mergeCell ref="B43:H43"/>
    <mergeCell ref="B44:H44"/>
    <mergeCell ref="B45:H45"/>
    <mergeCell ref="A41:B41"/>
    <mergeCell ref="A69:F69"/>
    <mergeCell ref="G69:H69"/>
    <mergeCell ref="A70:F70"/>
    <mergeCell ref="G70:H70"/>
    <mergeCell ref="A71:F71"/>
    <mergeCell ref="G71:H71"/>
    <mergeCell ref="A74:B74"/>
    <mergeCell ref="C74:H74"/>
    <mergeCell ref="C75:H75"/>
    <mergeCell ref="B76:H76"/>
    <mergeCell ref="B77:H77"/>
    <mergeCell ref="B78:H78"/>
    <mergeCell ref="B79:H79"/>
    <mergeCell ref="A75:B75"/>
    <mergeCell ref="A105:F105"/>
    <mergeCell ref="G105:H105"/>
    <mergeCell ref="A106:F106"/>
    <mergeCell ref="G106:H106"/>
    <mergeCell ref="A107:F107"/>
    <mergeCell ref="G107:H107"/>
    <mergeCell ref="A177:B177"/>
    <mergeCell ref="A209:F209"/>
    <mergeCell ref="G209:H209"/>
    <mergeCell ref="A210:F210"/>
    <mergeCell ref="G210:H210"/>
    <mergeCell ref="A211:F211"/>
    <mergeCell ref="G211:H211"/>
    <mergeCell ref="A176:B176"/>
    <mergeCell ref="C176:H176"/>
    <mergeCell ref="C177:H177"/>
    <mergeCell ref="B178:H178"/>
    <mergeCell ref="B179:H179"/>
    <mergeCell ref="B180:H180"/>
    <mergeCell ref="B181:H18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49.13"/>
    <col customWidth="1" min="3" max="3" width="21.38"/>
    <col customWidth="1" min="4" max="4" width="21.13"/>
    <col customWidth="1" min="5" max="5" width="19.5"/>
    <col customWidth="1" min="6" max="6" width="27.38"/>
    <col customWidth="1" min="7" max="7" width="13.75"/>
    <col customWidth="1" min="8" max="8" width="31.88"/>
  </cols>
  <sheetData>
    <row r="1">
      <c r="A1" s="42" t="s">
        <v>8</v>
      </c>
      <c r="B1" s="3"/>
      <c r="C1" s="43" t="s">
        <v>9</v>
      </c>
      <c r="D1" s="2"/>
      <c r="E1" s="2"/>
      <c r="F1" s="2"/>
      <c r="G1" s="2"/>
      <c r="H1" s="3"/>
      <c r="I1" s="9"/>
      <c r="J1" s="9"/>
      <c r="K1" s="9"/>
      <c r="L1" s="9"/>
      <c r="M1" s="9"/>
      <c r="N1" s="9"/>
      <c r="O1" s="9"/>
      <c r="P1" s="9"/>
      <c r="Q1" s="9"/>
      <c r="R1" s="9"/>
    </row>
    <row r="2">
      <c r="A2" s="42" t="s">
        <v>175</v>
      </c>
      <c r="B2" s="3"/>
      <c r="C2" s="43" t="s">
        <v>80</v>
      </c>
      <c r="D2" s="2"/>
      <c r="E2" s="2"/>
      <c r="F2" s="2"/>
      <c r="G2" s="2"/>
      <c r="H2" s="3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44" t="s">
        <v>12</v>
      </c>
      <c r="B3" s="45" t="s">
        <v>13</v>
      </c>
      <c r="C3" s="2"/>
      <c r="D3" s="2"/>
      <c r="E3" s="2"/>
      <c r="F3" s="2"/>
      <c r="G3" s="2"/>
      <c r="H3" s="3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44" t="s">
        <v>14</v>
      </c>
      <c r="B4" s="46" t="s">
        <v>176</v>
      </c>
      <c r="C4" s="2"/>
      <c r="D4" s="2"/>
      <c r="E4" s="2"/>
      <c r="F4" s="2"/>
      <c r="G4" s="2"/>
      <c r="H4" s="3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44" t="s">
        <v>16</v>
      </c>
      <c r="B5" s="45" t="s">
        <v>177</v>
      </c>
      <c r="C5" s="2"/>
      <c r="D5" s="2"/>
      <c r="E5" s="2"/>
      <c r="F5" s="2"/>
      <c r="G5" s="2"/>
      <c r="H5" s="3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44" t="s">
        <v>18</v>
      </c>
      <c r="B6" s="45" t="s">
        <v>178</v>
      </c>
      <c r="C6" s="2"/>
      <c r="D6" s="2"/>
      <c r="E6" s="2"/>
      <c r="F6" s="2"/>
      <c r="G6" s="2"/>
      <c r="H6" s="3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47" t="s">
        <v>20</v>
      </c>
      <c r="B7" s="47" t="s">
        <v>14</v>
      </c>
      <c r="C7" s="47" t="s">
        <v>21</v>
      </c>
      <c r="D7" s="47" t="s">
        <v>22</v>
      </c>
      <c r="E7" s="47" t="s">
        <v>23</v>
      </c>
      <c r="F7" s="47" t="s">
        <v>24</v>
      </c>
      <c r="G7" s="47" t="s">
        <v>25</v>
      </c>
      <c r="H7" s="44" t="s">
        <v>26</v>
      </c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28" t="s">
        <v>27</v>
      </c>
      <c r="B8" s="28"/>
      <c r="C8" s="28" t="s">
        <v>28</v>
      </c>
      <c r="D8" s="28" t="s">
        <v>179</v>
      </c>
      <c r="E8" s="48" t="s">
        <v>30</v>
      </c>
      <c r="F8" s="28" t="s">
        <v>180</v>
      </c>
      <c r="G8" s="31">
        <v>1.0</v>
      </c>
      <c r="H8" s="28"/>
      <c r="I8" s="9"/>
      <c r="J8" s="9"/>
      <c r="K8" s="9"/>
      <c r="L8" s="9"/>
      <c r="M8" s="9"/>
      <c r="N8" s="9"/>
      <c r="O8" s="9"/>
      <c r="P8" s="9"/>
      <c r="Q8" s="9"/>
      <c r="R8" s="9"/>
    </row>
    <row r="9">
      <c r="A9" s="28" t="s">
        <v>35</v>
      </c>
      <c r="B9" s="28"/>
      <c r="C9" s="28" t="s">
        <v>28</v>
      </c>
      <c r="D9" s="28"/>
      <c r="E9" s="48" t="s">
        <v>30</v>
      </c>
      <c r="F9" s="28" t="s">
        <v>180</v>
      </c>
      <c r="G9" s="31">
        <v>0.77</v>
      </c>
      <c r="H9" s="28"/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28" t="s">
        <v>35</v>
      </c>
      <c r="B10" s="28"/>
      <c r="C10" s="28" t="s">
        <v>32</v>
      </c>
      <c r="D10" s="28"/>
      <c r="E10" s="48" t="s">
        <v>30</v>
      </c>
      <c r="F10" s="28" t="s">
        <v>37</v>
      </c>
      <c r="G10" s="31">
        <v>1.0</v>
      </c>
      <c r="H10" s="28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28" t="s">
        <v>35</v>
      </c>
      <c r="B11" s="28"/>
      <c r="C11" s="51" t="s">
        <v>36</v>
      </c>
      <c r="D11" s="28"/>
      <c r="E11" s="48" t="s">
        <v>30</v>
      </c>
      <c r="F11" s="28" t="s">
        <v>180</v>
      </c>
      <c r="G11" s="31">
        <v>1.0</v>
      </c>
      <c r="H11" s="28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28" t="s">
        <v>35</v>
      </c>
      <c r="B12" s="28"/>
      <c r="C12" s="51" t="s">
        <v>39</v>
      </c>
      <c r="D12" s="28"/>
      <c r="E12" s="48" t="s">
        <v>30</v>
      </c>
      <c r="F12" s="28" t="s">
        <v>180</v>
      </c>
      <c r="G12" s="31">
        <v>1.0</v>
      </c>
      <c r="H12" s="28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>
      <c r="A13" s="28" t="s">
        <v>35</v>
      </c>
      <c r="B13" s="28"/>
      <c r="C13" s="51" t="s">
        <v>40</v>
      </c>
      <c r="D13" s="28"/>
      <c r="E13" s="48" t="s">
        <v>30</v>
      </c>
      <c r="F13" s="28" t="s">
        <v>181</v>
      </c>
      <c r="G13" s="31">
        <v>1.0</v>
      </c>
      <c r="H13" s="28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s="28" t="s">
        <v>35</v>
      </c>
      <c r="B14" s="28"/>
      <c r="C14" s="51" t="s">
        <v>182</v>
      </c>
      <c r="D14" s="28"/>
      <c r="E14" s="48" t="s">
        <v>30</v>
      </c>
      <c r="F14" s="28" t="s">
        <v>180</v>
      </c>
      <c r="G14" s="31">
        <v>1.0</v>
      </c>
      <c r="H14" s="28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>
      <c r="A15" s="28" t="s">
        <v>35</v>
      </c>
      <c r="B15" s="28"/>
      <c r="C15" s="51" t="s">
        <v>183</v>
      </c>
      <c r="D15" s="28"/>
      <c r="E15" s="48" t="s">
        <v>30</v>
      </c>
      <c r="F15" s="28" t="s">
        <v>180</v>
      </c>
      <c r="G15" s="31">
        <v>0.88</v>
      </c>
      <c r="H15" s="28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28" t="s">
        <v>35</v>
      </c>
      <c r="B16" s="28"/>
      <c r="C16" s="51" t="s">
        <v>184</v>
      </c>
      <c r="D16" s="28"/>
      <c r="E16" s="48" t="s">
        <v>30</v>
      </c>
      <c r="F16" s="28" t="s">
        <v>180</v>
      </c>
      <c r="G16" s="31">
        <v>0.88</v>
      </c>
      <c r="H16" s="28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28" t="s">
        <v>35</v>
      </c>
      <c r="B17" s="28"/>
      <c r="C17" s="51" t="s">
        <v>41</v>
      </c>
      <c r="D17" s="28"/>
      <c r="E17" s="48" t="s">
        <v>42</v>
      </c>
      <c r="F17" s="28" t="s">
        <v>185</v>
      </c>
      <c r="G17" s="31">
        <v>0.83</v>
      </c>
      <c r="H17" s="28" t="s">
        <v>44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28" t="s">
        <v>48</v>
      </c>
      <c r="B18" s="28"/>
      <c r="C18" s="28" t="s">
        <v>28</v>
      </c>
      <c r="D18" s="28" t="s">
        <v>186</v>
      </c>
      <c r="E18" s="48" t="s">
        <v>30</v>
      </c>
      <c r="F18" s="28" t="s">
        <v>180</v>
      </c>
      <c r="G18" s="31">
        <v>0.77</v>
      </c>
      <c r="H18" s="28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>
      <c r="A19" s="49" t="s">
        <v>48</v>
      </c>
      <c r="B19" s="28"/>
      <c r="C19" s="28" t="s">
        <v>32</v>
      </c>
      <c r="D19" s="28" t="s">
        <v>33</v>
      </c>
      <c r="E19" s="48" t="s">
        <v>30</v>
      </c>
      <c r="F19" s="28" t="s">
        <v>34</v>
      </c>
      <c r="G19" s="31">
        <v>1.0</v>
      </c>
      <c r="H19" s="28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>
      <c r="A20" s="49" t="s">
        <v>48</v>
      </c>
      <c r="B20" s="28"/>
      <c r="C20" s="51" t="s">
        <v>36</v>
      </c>
      <c r="D20" s="28" t="s">
        <v>33</v>
      </c>
      <c r="E20" s="48" t="s">
        <v>30</v>
      </c>
      <c r="F20" s="28" t="s">
        <v>180</v>
      </c>
      <c r="G20" s="31">
        <v>1.0</v>
      </c>
      <c r="H20" s="28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>
      <c r="A21" s="49" t="s">
        <v>48</v>
      </c>
      <c r="B21" s="28"/>
      <c r="C21" s="51" t="s">
        <v>39</v>
      </c>
      <c r="D21" s="28" t="s">
        <v>187</v>
      </c>
      <c r="E21" s="48" t="s">
        <v>30</v>
      </c>
      <c r="F21" s="28" t="s">
        <v>180</v>
      </c>
      <c r="G21" s="31">
        <v>1.0</v>
      </c>
      <c r="H21" s="28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>
      <c r="A22" s="49" t="s">
        <v>48</v>
      </c>
      <c r="B22" s="28"/>
      <c r="C22" s="51" t="s">
        <v>40</v>
      </c>
      <c r="D22" s="28" t="s">
        <v>51</v>
      </c>
      <c r="E22" s="48" t="s">
        <v>30</v>
      </c>
      <c r="F22" s="28" t="s">
        <v>180</v>
      </c>
      <c r="G22" s="31">
        <v>1.0</v>
      </c>
      <c r="H22" s="28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>
      <c r="A23" s="49" t="s">
        <v>48</v>
      </c>
      <c r="B23" s="28"/>
      <c r="C23" s="51" t="s">
        <v>182</v>
      </c>
      <c r="D23" s="28" t="s">
        <v>33</v>
      </c>
      <c r="E23" s="48" t="s">
        <v>30</v>
      </c>
      <c r="F23" s="28" t="s">
        <v>180</v>
      </c>
      <c r="G23" s="31">
        <v>1.0</v>
      </c>
      <c r="H23" s="28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>
      <c r="A24" s="49" t="s">
        <v>48</v>
      </c>
      <c r="B24" s="28"/>
      <c r="C24" s="51" t="s">
        <v>183</v>
      </c>
      <c r="D24" s="28" t="s">
        <v>188</v>
      </c>
      <c r="E24" s="48" t="s">
        <v>30</v>
      </c>
      <c r="F24" s="28" t="s">
        <v>180</v>
      </c>
      <c r="G24" s="31">
        <v>0.88</v>
      </c>
      <c r="H24" s="28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>
      <c r="A25" s="49" t="s">
        <v>48</v>
      </c>
      <c r="B25" s="28"/>
      <c r="C25" s="51" t="s">
        <v>184</v>
      </c>
      <c r="D25" s="28" t="s">
        <v>188</v>
      </c>
      <c r="E25" s="48" t="s">
        <v>30</v>
      </c>
      <c r="F25" s="28" t="s">
        <v>180</v>
      </c>
      <c r="G25" s="31">
        <v>0.88</v>
      </c>
      <c r="H25" s="28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>
      <c r="A26" s="28" t="s">
        <v>52</v>
      </c>
      <c r="B26" s="50" t="s">
        <v>189</v>
      </c>
      <c r="C26" s="28"/>
      <c r="D26" s="28"/>
      <c r="E26" s="48" t="s">
        <v>30</v>
      </c>
      <c r="F26" s="28" t="s">
        <v>180</v>
      </c>
      <c r="G26" s="31">
        <v>1.0</v>
      </c>
      <c r="H26" s="28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>
      <c r="A27" s="28" t="s">
        <v>54</v>
      </c>
      <c r="B27" s="50" t="s">
        <v>189</v>
      </c>
      <c r="C27" s="28"/>
      <c r="D27" s="28"/>
      <c r="E27" s="48" t="s">
        <v>30</v>
      </c>
      <c r="F27" s="28" t="s">
        <v>180</v>
      </c>
      <c r="G27" s="31">
        <v>1.0</v>
      </c>
      <c r="H27" s="28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A28" s="28" t="s">
        <v>55</v>
      </c>
      <c r="B28" s="50" t="s">
        <v>190</v>
      </c>
      <c r="C28" s="28"/>
      <c r="D28" s="28"/>
      <c r="E28" s="48" t="s">
        <v>30</v>
      </c>
      <c r="F28" s="28" t="s">
        <v>180</v>
      </c>
      <c r="G28" s="31">
        <v>0.85</v>
      </c>
      <c r="H28" s="28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A29" s="28" t="s">
        <v>58</v>
      </c>
      <c r="B29" s="50" t="s">
        <v>190</v>
      </c>
      <c r="C29" s="28"/>
      <c r="D29" s="28"/>
      <c r="E29" s="48" t="s">
        <v>30</v>
      </c>
      <c r="F29" s="28" t="s">
        <v>180</v>
      </c>
      <c r="G29" s="31">
        <v>1.0</v>
      </c>
      <c r="H29" s="28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A30" s="38" t="s">
        <v>59</v>
      </c>
      <c r="B30" s="38"/>
      <c r="C30" s="38"/>
      <c r="D30" s="38"/>
      <c r="E30" s="38"/>
      <c r="F30" s="38"/>
      <c r="G30" s="39"/>
      <c r="H30" s="38" t="s">
        <v>62</v>
      </c>
      <c r="I30" s="9"/>
      <c r="J30" s="9"/>
      <c r="K30" s="9"/>
      <c r="L30" s="9"/>
      <c r="M30" s="9"/>
      <c r="N30" s="9"/>
      <c r="O30" s="9"/>
      <c r="P30" s="9"/>
      <c r="Q30" s="9"/>
      <c r="R30" s="9"/>
    </row>
    <row r="31">
      <c r="A31" s="38" t="s">
        <v>61</v>
      </c>
      <c r="B31" s="38"/>
      <c r="C31" s="38"/>
      <c r="D31" s="38"/>
      <c r="E31" s="38"/>
      <c r="F31" s="38"/>
      <c r="G31" s="39"/>
      <c r="H31" s="38" t="s">
        <v>62</v>
      </c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A32" s="38" t="s">
        <v>63</v>
      </c>
      <c r="B32" s="38"/>
      <c r="C32" s="38"/>
      <c r="D32" s="38"/>
      <c r="E32" s="38"/>
      <c r="F32" s="38"/>
      <c r="G32" s="39"/>
      <c r="H32" s="38" t="s">
        <v>62</v>
      </c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A33" s="28" t="s">
        <v>64</v>
      </c>
      <c r="B33" s="40" t="s">
        <v>191</v>
      </c>
      <c r="C33" s="28"/>
      <c r="D33" s="28"/>
      <c r="E33" s="48" t="s">
        <v>30</v>
      </c>
      <c r="F33" s="28" t="s">
        <v>180</v>
      </c>
      <c r="G33" s="31">
        <v>1.0</v>
      </c>
      <c r="H33" s="28" t="s">
        <v>192</v>
      </c>
      <c r="I33" s="9"/>
      <c r="J33" s="9"/>
      <c r="K33" s="9"/>
      <c r="L33" s="9"/>
      <c r="M33" s="9"/>
      <c r="N33" s="9"/>
      <c r="O33" s="9"/>
      <c r="P33" s="9"/>
      <c r="Q33" s="9"/>
      <c r="R33" s="9"/>
    </row>
    <row r="34">
      <c r="A34" s="28" t="s">
        <v>67</v>
      </c>
      <c r="B34" s="28"/>
      <c r="C34" s="28"/>
      <c r="D34" s="28"/>
      <c r="E34" s="48" t="s">
        <v>30</v>
      </c>
      <c r="F34" s="28" t="s">
        <v>180</v>
      </c>
      <c r="G34" s="31">
        <v>1.0</v>
      </c>
      <c r="H34" s="28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>
      <c r="A35" s="28" t="s">
        <v>68</v>
      </c>
      <c r="B35" s="28"/>
      <c r="C35" s="28"/>
      <c r="D35" s="28"/>
      <c r="E35" s="48" t="s">
        <v>30</v>
      </c>
      <c r="F35" s="28" t="s">
        <v>180</v>
      </c>
      <c r="G35" s="31">
        <v>1.0</v>
      </c>
      <c r="H35" s="28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>
      <c r="A36" s="28" t="s">
        <v>69</v>
      </c>
      <c r="B36" s="28"/>
      <c r="C36" s="28"/>
      <c r="D36" s="28"/>
      <c r="E36" s="48" t="s">
        <v>30</v>
      </c>
      <c r="F36" s="28" t="s">
        <v>180</v>
      </c>
      <c r="G36" s="31">
        <v>0.87</v>
      </c>
      <c r="H36" s="28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>
      <c r="A37" s="28" t="s">
        <v>71</v>
      </c>
      <c r="B37" s="28"/>
      <c r="C37" s="28"/>
      <c r="D37" s="28"/>
      <c r="E37" s="48" t="s">
        <v>30</v>
      </c>
      <c r="F37" s="28" t="s">
        <v>180</v>
      </c>
      <c r="G37" s="31">
        <v>0.87</v>
      </c>
      <c r="H37" s="28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>
      <c r="A38" s="38" t="s">
        <v>72</v>
      </c>
      <c r="B38" s="38"/>
      <c r="C38" s="38"/>
      <c r="D38" s="38"/>
      <c r="E38" s="38"/>
      <c r="F38" s="38"/>
      <c r="G38" s="39"/>
      <c r="H38" s="38" t="s">
        <v>73</v>
      </c>
      <c r="I38" s="9"/>
      <c r="J38" s="9"/>
      <c r="K38" s="9"/>
      <c r="L38" s="9"/>
      <c r="M38" s="9"/>
      <c r="N38" s="9"/>
      <c r="O38" s="9"/>
      <c r="P38" s="9"/>
      <c r="Q38" s="9"/>
      <c r="R38" s="9"/>
    </row>
    <row r="39">
      <c r="A39" s="38" t="s">
        <v>74</v>
      </c>
      <c r="B39" s="38"/>
      <c r="C39" s="38"/>
      <c r="D39" s="38"/>
      <c r="E39" s="38"/>
      <c r="F39" s="38"/>
      <c r="G39" s="39"/>
      <c r="H39" s="38" t="s">
        <v>73</v>
      </c>
      <c r="I39" s="9"/>
      <c r="J39" s="9"/>
      <c r="K39" s="9"/>
      <c r="L39" s="9"/>
      <c r="M39" s="9"/>
      <c r="N39" s="9"/>
      <c r="O39" s="9"/>
      <c r="P39" s="9"/>
      <c r="Q39" s="9"/>
      <c r="R39" s="9"/>
    </row>
    <row r="40">
      <c r="A40" s="38" t="s">
        <v>75</v>
      </c>
      <c r="B40" s="38"/>
      <c r="C40" s="38"/>
      <c r="D40" s="38"/>
      <c r="E40" s="38"/>
      <c r="F40" s="38"/>
      <c r="G40" s="39"/>
      <c r="H40" s="38" t="s">
        <v>73</v>
      </c>
      <c r="I40" s="9"/>
      <c r="J40" s="9"/>
      <c r="K40" s="9"/>
      <c r="L40" s="9"/>
      <c r="M40" s="9"/>
      <c r="N40" s="9"/>
      <c r="O40" s="9"/>
      <c r="P40" s="9"/>
      <c r="Q40" s="9"/>
      <c r="R40" s="9"/>
    </row>
    <row r="41">
      <c r="A41" s="42" t="s">
        <v>76</v>
      </c>
      <c r="B41" s="2"/>
      <c r="C41" s="2"/>
      <c r="D41" s="2"/>
      <c r="E41" s="2"/>
      <c r="F41" s="3"/>
      <c r="G41" s="41">
        <v>27.0</v>
      </c>
      <c r="H41" s="3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>
      <c r="A42" s="42" t="s">
        <v>77</v>
      </c>
      <c r="B42" s="2"/>
      <c r="C42" s="2"/>
      <c r="D42" s="2"/>
      <c r="E42" s="2"/>
      <c r="F42" s="3"/>
      <c r="G42" s="41">
        <v>26.0</v>
      </c>
      <c r="H42" s="3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>
      <c r="A43" s="42" t="s">
        <v>78</v>
      </c>
      <c r="B43" s="2"/>
      <c r="C43" s="2"/>
      <c r="D43" s="2"/>
      <c r="E43" s="2"/>
      <c r="F43" s="3"/>
      <c r="G43" s="41">
        <v>1.0</v>
      </c>
      <c r="H43" s="3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>
      <c r="A46" s="42" t="s">
        <v>8</v>
      </c>
      <c r="B46" s="3"/>
      <c r="C46" s="43" t="s">
        <v>9</v>
      </c>
      <c r="D46" s="2"/>
      <c r="E46" s="2"/>
      <c r="F46" s="2"/>
      <c r="G46" s="2"/>
      <c r="H46" s="3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>
      <c r="A47" s="42" t="s">
        <v>193</v>
      </c>
      <c r="B47" s="3"/>
      <c r="C47" s="43" t="s">
        <v>80</v>
      </c>
      <c r="D47" s="2"/>
      <c r="E47" s="2"/>
      <c r="F47" s="2"/>
      <c r="G47" s="2"/>
      <c r="H47" s="3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>
      <c r="A48" s="44" t="s">
        <v>12</v>
      </c>
      <c r="B48" s="45" t="s">
        <v>13</v>
      </c>
      <c r="C48" s="2"/>
      <c r="D48" s="2"/>
      <c r="E48" s="2"/>
      <c r="F48" s="2"/>
      <c r="G48" s="2"/>
      <c r="H48" s="3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>
      <c r="A49" s="44" t="s">
        <v>14</v>
      </c>
      <c r="B49" s="46" t="s">
        <v>194</v>
      </c>
      <c r="C49" s="2"/>
      <c r="D49" s="2"/>
      <c r="E49" s="2"/>
      <c r="F49" s="2"/>
      <c r="G49" s="2"/>
      <c r="H49" s="3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>
      <c r="A50" s="44" t="s">
        <v>16</v>
      </c>
      <c r="B50" s="45" t="s">
        <v>195</v>
      </c>
      <c r="C50" s="2"/>
      <c r="D50" s="2"/>
      <c r="E50" s="2"/>
      <c r="F50" s="2"/>
      <c r="G50" s="2"/>
      <c r="H50" s="3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>
      <c r="A51" s="44" t="s">
        <v>18</v>
      </c>
      <c r="B51" s="45" t="s">
        <v>196</v>
      </c>
      <c r="C51" s="2"/>
      <c r="D51" s="2"/>
      <c r="E51" s="2"/>
      <c r="F51" s="2"/>
      <c r="G51" s="2"/>
      <c r="H51" s="3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>
      <c r="A52" s="47" t="s">
        <v>20</v>
      </c>
      <c r="B52" s="47" t="s">
        <v>14</v>
      </c>
      <c r="C52" s="47" t="s">
        <v>21</v>
      </c>
      <c r="D52" s="47" t="s">
        <v>22</v>
      </c>
      <c r="E52" s="47" t="s">
        <v>23</v>
      </c>
      <c r="F52" s="47" t="s">
        <v>24</v>
      </c>
      <c r="G52" s="47" t="s">
        <v>25</v>
      </c>
      <c r="H52" s="44" t="s">
        <v>26</v>
      </c>
      <c r="I52" s="9"/>
      <c r="J52" s="9"/>
      <c r="K52" s="9"/>
      <c r="L52" s="9"/>
      <c r="M52" s="9"/>
      <c r="N52" s="9"/>
      <c r="O52" s="9"/>
      <c r="P52" s="9"/>
      <c r="Q52" s="9"/>
      <c r="R52" s="9"/>
    </row>
    <row r="53">
      <c r="A53" s="28" t="s">
        <v>27</v>
      </c>
      <c r="B53" s="28"/>
      <c r="C53" s="28" t="s">
        <v>28</v>
      </c>
      <c r="D53" s="28" t="s">
        <v>197</v>
      </c>
      <c r="E53" s="48" t="s">
        <v>30</v>
      </c>
      <c r="F53" s="28" t="s">
        <v>198</v>
      </c>
      <c r="G53" s="31">
        <v>1.0</v>
      </c>
      <c r="H53" s="28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>
      <c r="A54" s="28" t="s">
        <v>35</v>
      </c>
      <c r="B54" s="28"/>
      <c r="C54" s="28" t="s">
        <v>28</v>
      </c>
      <c r="D54" s="28"/>
      <c r="E54" s="48" t="s">
        <v>30</v>
      </c>
      <c r="F54" s="28" t="s">
        <v>198</v>
      </c>
      <c r="G54" s="31">
        <v>1.0</v>
      </c>
      <c r="H54" s="28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>
      <c r="A55" s="49" t="s">
        <v>35</v>
      </c>
      <c r="B55" s="28"/>
      <c r="C55" s="28" t="s">
        <v>32</v>
      </c>
      <c r="D55" s="28"/>
      <c r="E55" s="48" t="s">
        <v>30</v>
      </c>
      <c r="F55" s="28" t="s">
        <v>97</v>
      </c>
      <c r="G55" s="31">
        <v>1.0</v>
      </c>
      <c r="H55" s="28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>
      <c r="A56" s="49" t="s">
        <v>35</v>
      </c>
      <c r="B56" s="51"/>
      <c r="C56" s="28" t="s">
        <v>39</v>
      </c>
      <c r="D56" s="28"/>
      <c r="E56" s="48" t="s">
        <v>30</v>
      </c>
      <c r="F56" s="28" t="s">
        <v>198</v>
      </c>
      <c r="G56" s="31">
        <v>1.0</v>
      </c>
      <c r="H56" s="28" t="s">
        <v>91</v>
      </c>
      <c r="I56" s="9"/>
      <c r="J56" s="9"/>
      <c r="K56" s="9"/>
      <c r="L56" s="9"/>
      <c r="M56" s="9"/>
      <c r="N56" s="9"/>
      <c r="O56" s="9"/>
      <c r="P56" s="9"/>
      <c r="Q56" s="9"/>
      <c r="R56" s="9"/>
    </row>
    <row r="57">
      <c r="A57" s="49" t="s">
        <v>35</v>
      </c>
      <c r="B57" s="28"/>
      <c r="C57" s="28" t="s">
        <v>36</v>
      </c>
      <c r="D57" s="28"/>
      <c r="E57" s="48" t="s">
        <v>30</v>
      </c>
      <c r="F57" s="28" t="s">
        <v>198</v>
      </c>
      <c r="G57" s="31">
        <v>1.0</v>
      </c>
      <c r="H57" s="28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>
      <c r="A58" s="28" t="s">
        <v>35</v>
      </c>
      <c r="B58" s="51"/>
      <c r="C58" s="28" t="s">
        <v>199</v>
      </c>
      <c r="D58" s="28"/>
      <c r="E58" s="48" t="s">
        <v>30</v>
      </c>
      <c r="F58" s="28" t="s">
        <v>198</v>
      </c>
      <c r="G58" s="31">
        <v>1.0</v>
      </c>
      <c r="H58" s="28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>
      <c r="A59" s="28" t="s">
        <v>35</v>
      </c>
      <c r="B59" s="51"/>
      <c r="C59" s="51" t="s">
        <v>182</v>
      </c>
      <c r="D59" s="28"/>
      <c r="E59" s="48" t="s">
        <v>30</v>
      </c>
      <c r="F59" s="28" t="s">
        <v>198</v>
      </c>
      <c r="G59" s="31">
        <v>1.0</v>
      </c>
      <c r="H59" s="28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>
      <c r="A60" s="28" t="s">
        <v>35</v>
      </c>
      <c r="B60" s="51"/>
      <c r="C60" s="51" t="s">
        <v>41</v>
      </c>
      <c r="D60" s="28"/>
      <c r="E60" s="48" t="s">
        <v>30</v>
      </c>
      <c r="F60" s="28" t="s">
        <v>200</v>
      </c>
      <c r="G60" s="31">
        <v>1.0</v>
      </c>
      <c r="H60" s="28" t="s">
        <v>91</v>
      </c>
      <c r="I60" s="9"/>
      <c r="J60" s="9"/>
      <c r="K60" s="9"/>
      <c r="L60" s="9"/>
      <c r="M60" s="9"/>
      <c r="N60" s="9"/>
      <c r="O60" s="9"/>
      <c r="P60" s="9"/>
      <c r="Q60" s="9"/>
      <c r="R60" s="9"/>
    </row>
    <row r="61">
      <c r="A61" s="28" t="s">
        <v>48</v>
      </c>
      <c r="B61" s="28"/>
      <c r="C61" s="28" t="s">
        <v>28</v>
      </c>
      <c r="D61" s="28" t="s">
        <v>201</v>
      </c>
      <c r="E61" s="48" t="s">
        <v>30</v>
      </c>
      <c r="F61" s="28" t="s">
        <v>198</v>
      </c>
      <c r="G61" s="31">
        <v>1.0</v>
      </c>
      <c r="H61" s="28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>
      <c r="A62" s="28" t="s">
        <v>48</v>
      </c>
      <c r="B62" s="28"/>
      <c r="C62" s="28" t="s">
        <v>32</v>
      </c>
      <c r="D62" s="28" t="s">
        <v>202</v>
      </c>
      <c r="E62" s="48" t="s">
        <v>30</v>
      </c>
      <c r="F62" s="28" t="s">
        <v>203</v>
      </c>
      <c r="G62" s="31">
        <v>1.0</v>
      </c>
      <c r="H62" s="28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>
      <c r="A63" s="28" t="s">
        <v>48</v>
      </c>
      <c r="B63" s="28"/>
      <c r="C63" s="28" t="s">
        <v>39</v>
      </c>
      <c r="D63" s="28" t="s">
        <v>88</v>
      </c>
      <c r="E63" s="48" t="s">
        <v>30</v>
      </c>
      <c r="F63" s="28" t="s">
        <v>198</v>
      </c>
      <c r="G63" s="31">
        <v>1.0</v>
      </c>
      <c r="H63" s="28" t="s">
        <v>91</v>
      </c>
      <c r="I63" s="9"/>
      <c r="J63" s="9"/>
      <c r="K63" s="9"/>
      <c r="L63" s="9"/>
      <c r="M63" s="9"/>
      <c r="N63" s="9"/>
      <c r="O63" s="9"/>
      <c r="P63" s="9"/>
      <c r="Q63" s="9"/>
      <c r="R63" s="9"/>
    </row>
    <row r="64">
      <c r="A64" s="28" t="s">
        <v>48</v>
      </c>
      <c r="B64" s="28"/>
      <c r="C64" s="28" t="s">
        <v>36</v>
      </c>
      <c r="D64" s="28" t="s">
        <v>202</v>
      </c>
      <c r="E64" s="48" t="s">
        <v>30</v>
      </c>
      <c r="F64" s="28" t="s">
        <v>198</v>
      </c>
      <c r="G64" s="31">
        <v>1.0</v>
      </c>
      <c r="H64" s="28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>
      <c r="A65" s="28" t="s">
        <v>48</v>
      </c>
      <c r="B65" s="28"/>
      <c r="C65" s="28" t="s">
        <v>199</v>
      </c>
      <c r="D65" s="28" t="s">
        <v>204</v>
      </c>
      <c r="E65" s="48" t="s">
        <v>30</v>
      </c>
      <c r="F65" s="28" t="s">
        <v>198</v>
      </c>
      <c r="G65" s="31">
        <v>1.0</v>
      </c>
      <c r="H65" s="28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>
      <c r="A66" s="28" t="s">
        <v>48</v>
      </c>
      <c r="B66" s="28"/>
      <c r="C66" s="51" t="s">
        <v>182</v>
      </c>
      <c r="D66" s="28" t="s">
        <v>202</v>
      </c>
      <c r="E66" s="48" t="s">
        <v>30</v>
      </c>
      <c r="F66" s="28" t="s">
        <v>198</v>
      </c>
      <c r="G66" s="31">
        <v>1.0</v>
      </c>
      <c r="H66" s="28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>
      <c r="A67" s="28" t="s">
        <v>52</v>
      </c>
      <c r="B67" s="50" t="s">
        <v>205</v>
      </c>
      <c r="C67" s="28"/>
      <c r="D67" s="28"/>
      <c r="E67" s="48" t="s">
        <v>30</v>
      </c>
      <c r="F67" s="28" t="s">
        <v>198</v>
      </c>
      <c r="G67" s="31">
        <v>1.0</v>
      </c>
      <c r="H67" s="28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>
      <c r="A68" s="28" t="s">
        <v>54</v>
      </c>
      <c r="B68" s="50" t="s">
        <v>205</v>
      </c>
      <c r="C68" s="28"/>
      <c r="D68" s="28"/>
      <c r="E68" s="48" t="s">
        <v>30</v>
      </c>
      <c r="F68" s="28" t="s">
        <v>198</v>
      </c>
      <c r="G68" s="31">
        <v>1.0</v>
      </c>
      <c r="H68" s="28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>
      <c r="A69" s="28" t="s">
        <v>55</v>
      </c>
      <c r="B69" s="50" t="s">
        <v>206</v>
      </c>
      <c r="C69" s="28"/>
      <c r="D69" s="28"/>
      <c r="E69" s="48" t="s">
        <v>30</v>
      </c>
      <c r="F69" s="28" t="s">
        <v>198</v>
      </c>
      <c r="G69" s="31">
        <v>1.0</v>
      </c>
      <c r="H69" s="28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>
      <c r="A70" s="28" t="s">
        <v>58</v>
      </c>
      <c r="B70" s="50" t="s">
        <v>206</v>
      </c>
      <c r="C70" s="28"/>
      <c r="D70" s="28"/>
      <c r="E70" s="48" t="s">
        <v>30</v>
      </c>
      <c r="F70" s="28" t="s">
        <v>198</v>
      </c>
      <c r="G70" s="31">
        <v>1.0</v>
      </c>
      <c r="H70" s="28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>
      <c r="A71" s="28" t="s">
        <v>59</v>
      </c>
      <c r="B71" s="40" t="s">
        <v>207</v>
      </c>
      <c r="C71" s="28"/>
      <c r="D71" s="28"/>
      <c r="E71" s="48" t="s">
        <v>30</v>
      </c>
      <c r="F71" s="28" t="s">
        <v>198</v>
      </c>
      <c r="G71" s="31">
        <v>1.0</v>
      </c>
      <c r="H71" s="28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>
      <c r="A72" s="38" t="s">
        <v>61</v>
      </c>
      <c r="B72" s="38"/>
      <c r="C72" s="38"/>
      <c r="D72" s="38"/>
      <c r="E72" s="38"/>
      <c r="F72" s="38"/>
      <c r="G72" s="39"/>
      <c r="H72" s="38" t="s">
        <v>62</v>
      </c>
      <c r="I72" s="9"/>
      <c r="J72" s="9"/>
      <c r="K72" s="9"/>
      <c r="L72" s="9"/>
      <c r="M72" s="9"/>
      <c r="N72" s="9"/>
      <c r="O72" s="9"/>
      <c r="P72" s="9"/>
      <c r="Q72" s="9"/>
      <c r="R72" s="9"/>
    </row>
    <row r="73">
      <c r="A73" s="38" t="s">
        <v>63</v>
      </c>
      <c r="B73" s="38"/>
      <c r="C73" s="38"/>
      <c r="D73" s="38"/>
      <c r="E73" s="38"/>
      <c r="F73" s="38"/>
      <c r="G73" s="39"/>
      <c r="H73" s="38" t="s">
        <v>62</v>
      </c>
      <c r="I73" s="9"/>
      <c r="J73" s="9"/>
      <c r="K73" s="9"/>
      <c r="L73" s="9"/>
      <c r="M73" s="9"/>
      <c r="N73" s="9"/>
      <c r="O73" s="9"/>
      <c r="P73" s="9"/>
      <c r="Q73" s="9"/>
      <c r="R73" s="9"/>
    </row>
    <row r="74">
      <c r="A74" s="38" t="s">
        <v>64</v>
      </c>
      <c r="B74" s="38"/>
      <c r="C74" s="38"/>
      <c r="D74" s="38"/>
      <c r="E74" s="38"/>
      <c r="F74" s="38"/>
      <c r="G74" s="39"/>
      <c r="H74" s="38" t="s">
        <v>62</v>
      </c>
      <c r="I74" s="9"/>
      <c r="J74" s="9"/>
      <c r="K74" s="9"/>
      <c r="L74" s="9"/>
      <c r="M74" s="9"/>
      <c r="N74" s="9"/>
      <c r="O74" s="9"/>
      <c r="P74" s="9"/>
      <c r="Q74" s="9"/>
      <c r="R74" s="9"/>
    </row>
    <row r="75">
      <c r="A75" s="28" t="s">
        <v>67</v>
      </c>
      <c r="B75" s="28"/>
      <c r="C75" s="28"/>
      <c r="D75" s="28"/>
      <c r="E75" s="48" t="s">
        <v>30</v>
      </c>
      <c r="F75" s="28" t="s">
        <v>198</v>
      </c>
      <c r="G75" s="31">
        <v>1.0</v>
      </c>
      <c r="H75" s="28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>
      <c r="A76" s="28" t="s">
        <v>68</v>
      </c>
      <c r="B76" s="28"/>
      <c r="C76" s="28"/>
      <c r="D76" s="28"/>
      <c r="E76" s="48" t="s">
        <v>30</v>
      </c>
      <c r="F76" s="28" t="s">
        <v>198</v>
      </c>
      <c r="G76" s="31">
        <v>1.0</v>
      </c>
      <c r="H76" s="28" t="s">
        <v>98</v>
      </c>
      <c r="I76" s="9"/>
      <c r="J76" s="9"/>
      <c r="K76" s="9"/>
      <c r="L76" s="9"/>
      <c r="M76" s="9"/>
      <c r="N76" s="9"/>
      <c r="O76" s="9"/>
      <c r="P76" s="9"/>
      <c r="Q76" s="9"/>
      <c r="R76" s="9"/>
    </row>
    <row r="77">
      <c r="A77" s="28" t="s">
        <v>69</v>
      </c>
      <c r="B77" s="28"/>
      <c r="C77" s="28"/>
      <c r="D77" s="28"/>
      <c r="E77" s="48" t="s">
        <v>30</v>
      </c>
      <c r="F77" s="28" t="s">
        <v>198</v>
      </c>
      <c r="G77" s="31">
        <v>1.0</v>
      </c>
      <c r="H77" s="28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>
      <c r="A78" s="28" t="s">
        <v>71</v>
      </c>
      <c r="B78" s="28"/>
      <c r="C78" s="28"/>
      <c r="D78" s="28"/>
      <c r="E78" s="48" t="s">
        <v>30</v>
      </c>
      <c r="F78" s="28" t="s">
        <v>198</v>
      </c>
      <c r="G78" s="31">
        <v>1.0</v>
      </c>
      <c r="H78" s="28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>
      <c r="A79" s="38" t="s">
        <v>72</v>
      </c>
      <c r="B79" s="38"/>
      <c r="C79" s="38"/>
      <c r="D79" s="38"/>
      <c r="E79" s="38"/>
      <c r="F79" s="38"/>
      <c r="G79" s="39"/>
      <c r="H79" s="38" t="s">
        <v>73</v>
      </c>
      <c r="I79" s="9"/>
      <c r="J79" s="9"/>
      <c r="K79" s="9"/>
      <c r="L79" s="9"/>
      <c r="M79" s="9"/>
      <c r="N79" s="9"/>
      <c r="O79" s="9"/>
      <c r="P79" s="9"/>
      <c r="Q79" s="9"/>
      <c r="R79" s="9"/>
    </row>
    <row r="80">
      <c r="A80" s="38" t="s">
        <v>74</v>
      </c>
      <c r="B80" s="38"/>
      <c r="C80" s="38"/>
      <c r="D80" s="38"/>
      <c r="E80" s="38"/>
      <c r="F80" s="38"/>
      <c r="G80" s="39"/>
      <c r="H80" s="38" t="s">
        <v>73</v>
      </c>
      <c r="I80" s="9"/>
      <c r="J80" s="9"/>
      <c r="K80" s="9"/>
      <c r="L80" s="9"/>
      <c r="M80" s="9"/>
      <c r="N80" s="9"/>
      <c r="O80" s="9"/>
      <c r="P80" s="9"/>
      <c r="Q80" s="9"/>
      <c r="R80" s="9"/>
    </row>
    <row r="81">
      <c r="A81" s="38" t="s">
        <v>75</v>
      </c>
      <c r="B81" s="38"/>
      <c r="C81" s="38"/>
      <c r="D81" s="38"/>
      <c r="E81" s="38"/>
      <c r="F81" s="38"/>
      <c r="G81" s="39"/>
      <c r="H81" s="38" t="s">
        <v>73</v>
      </c>
      <c r="I81" s="9"/>
      <c r="J81" s="9"/>
      <c r="K81" s="9"/>
      <c r="L81" s="9"/>
      <c r="M81" s="9"/>
      <c r="N81" s="9"/>
      <c r="O81" s="9"/>
      <c r="P81" s="9"/>
      <c r="Q81" s="9"/>
      <c r="R81" s="9"/>
    </row>
    <row r="82">
      <c r="A82" s="42" t="s">
        <v>76</v>
      </c>
      <c r="B82" s="2"/>
      <c r="C82" s="2"/>
      <c r="D82" s="2"/>
      <c r="E82" s="2"/>
      <c r="F82" s="3"/>
      <c r="G82" s="41">
        <v>23.0</v>
      </c>
      <c r="H82" s="3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>
      <c r="A83" s="42" t="s">
        <v>77</v>
      </c>
      <c r="B83" s="2"/>
      <c r="C83" s="2"/>
      <c r="D83" s="2"/>
      <c r="E83" s="2"/>
      <c r="F83" s="3"/>
      <c r="G83" s="41">
        <v>23.0</v>
      </c>
      <c r="H83" s="3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>
      <c r="A84" s="42" t="s">
        <v>78</v>
      </c>
      <c r="B84" s="2"/>
      <c r="C84" s="2"/>
      <c r="D84" s="2"/>
      <c r="E84" s="2"/>
      <c r="F84" s="3"/>
      <c r="G84" s="41">
        <v>0.0</v>
      </c>
      <c r="H84" s="3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>
      <c r="A87" s="42" t="s">
        <v>8</v>
      </c>
      <c r="B87" s="3"/>
      <c r="C87" s="43" t="s">
        <v>9</v>
      </c>
      <c r="D87" s="2"/>
      <c r="E87" s="2"/>
      <c r="F87" s="2"/>
      <c r="G87" s="2"/>
      <c r="H87" s="3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>
      <c r="A88" s="42" t="s">
        <v>208</v>
      </c>
      <c r="B88" s="3"/>
      <c r="C88" s="43" t="s">
        <v>80</v>
      </c>
      <c r="D88" s="2"/>
      <c r="E88" s="2"/>
      <c r="F88" s="2"/>
      <c r="G88" s="2"/>
      <c r="H88" s="3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>
      <c r="A89" s="44" t="s">
        <v>12</v>
      </c>
      <c r="B89" s="45" t="s">
        <v>209</v>
      </c>
      <c r="C89" s="2"/>
      <c r="D89" s="2"/>
      <c r="E89" s="2"/>
      <c r="F89" s="2"/>
      <c r="G89" s="2"/>
      <c r="H89" s="3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>
      <c r="A90" s="44" t="s">
        <v>14</v>
      </c>
      <c r="B90" s="46" t="s">
        <v>210</v>
      </c>
      <c r="C90" s="2"/>
      <c r="D90" s="2"/>
      <c r="E90" s="2"/>
      <c r="F90" s="2"/>
      <c r="G90" s="2"/>
      <c r="H90" s="3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>
      <c r="A91" s="44" t="s">
        <v>16</v>
      </c>
      <c r="B91" s="45" t="s">
        <v>211</v>
      </c>
      <c r="C91" s="2"/>
      <c r="D91" s="2"/>
      <c r="E91" s="2"/>
      <c r="F91" s="2"/>
      <c r="G91" s="2"/>
      <c r="H91" s="3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>
      <c r="A92" s="44" t="s">
        <v>18</v>
      </c>
      <c r="B92" s="45" t="s">
        <v>212</v>
      </c>
      <c r="C92" s="2"/>
      <c r="D92" s="2"/>
      <c r="E92" s="2"/>
      <c r="F92" s="2"/>
      <c r="G92" s="2"/>
      <c r="H92" s="3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>
      <c r="A93" s="47" t="s">
        <v>20</v>
      </c>
      <c r="B93" s="47" t="s">
        <v>14</v>
      </c>
      <c r="C93" s="47" t="s">
        <v>21</v>
      </c>
      <c r="D93" s="47" t="s">
        <v>22</v>
      </c>
      <c r="E93" s="47" t="s">
        <v>23</v>
      </c>
      <c r="F93" s="47" t="s">
        <v>24</v>
      </c>
      <c r="G93" s="47" t="s">
        <v>25</v>
      </c>
      <c r="H93" s="44" t="s">
        <v>26</v>
      </c>
      <c r="I93" s="9"/>
      <c r="J93" s="9"/>
      <c r="K93" s="9"/>
      <c r="L93" s="9"/>
      <c r="M93" s="9"/>
      <c r="N93" s="9"/>
      <c r="O93" s="9"/>
      <c r="P93" s="9"/>
      <c r="Q93" s="9"/>
      <c r="R93" s="9"/>
    </row>
    <row r="94">
      <c r="A94" s="28" t="s">
        <v>27</v>
      </c>
      <c r="B94" s="28"/>
      <c r="C94" s="28" t="s">
        <v>28</v>
      </c>
      <c r="D94" s="28" t="s">
        <v>213</v>
      </c>
      <c r="E94" s="48" t="s">
        <v>30</v>
      </c>
      <c r="F94" s="28" t="s">
        <v>214</v>
      </c>
      <c r="G94" s="31">
        <v>1.0</v>
      </c>
      <c r="H94" s="28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>
      <c r="A95" s="28" t="s">
        <v>27</v>
      </c>
      <c r="B95" s="28"/>
      <c r="C95" s="28" t="s">
        <v>32</v>
      </c>
      <c r="D95" s="28" t="s">
        <v>215</v>
      </c>
      <c r="E95" s="48" t="s">
        <v>30</v>
      </c>
      <c r="F95" s="28" t="s">
        <v>216</v>
      </c>
      <c r="G95" s="31">
        <v>1.0</v>
      </c>
      <c r="H95" s="28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>
      <c r="A96" s="28" t="s">
        <v>35</v>
      </c>
      <c r="B96" s="28"/>
      <c r="C96" s="28" t="s">
        <v>28</v>
      </c>
      <c r="D96" s="28"/>
      <c r="E96" s="48" t="s">
        <v>30</v>
      </c>
      <c r="F96" s="28" t="s">
        <v>214</v>
      </c>
      <c r="G96" s="31">
        <v>1.0</v>
      </c>
      <c r="H96" s="28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>
      <c r="A97" s="28" t="s">
        <v>35</v>
      </c>
      <c r="B97" s="28"/>
      <c r="C97" s="28" t="s">
        <v>182</v>
      </c>
      <c r="D97" s="28"/>
      <c r="E97" s="48" t="s">
        <v>30</v>
      </c>
      <c r="F97" s="28" t="s">
        <v>217</v>
      </c>
      <c r="G97" s="31">
        <v>1.0</v>
      </c>
      <c r="H97" s="28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>
      <c r="A98" s="28" t="s">
        <v>35</v>
      </c>
      <c r="B98" s="28"/>
      <c r="C98" s="51" t="s">
        <v>41</v>
      </c>
      <c r="D98" s="28"/>
      <c r="E98" s="48" t="s">
        <v>30</v>
      </c>
      <c r="F98" s="28" t="s">
        <v>218</v>
      </c>
      <c r="G98" s="31">
        <v>1.0</v>
      </c>
      <c r="H98" s="28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>
      <c r="A99" s="28" t="s">
        <v>48</v>
      </c>
      <c r="B99" s="28"/>
      <c r="C99" s="28" t="s">
        <v>28</v>
      </c>
      <c r="D99" s="28" t="s">
        <v>213</v>
      </c>
      <c r="E99" s="48" t="s">
        <v>30</v>
      </c>
      <c r="F99" s="28" t="s">
        <v>214</v>
      </c>
      <c r="G99" s="31">
        <v>1.0</v>
      </c>
      <c r="H99" s="28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>
      <c r="A100" s="28" t="s">
        <v>48</v>
      </c>
      <c r="B100" s="28"/>
      <c r="C100" s="28" t="s">
        <v>182</v>
      </c>
      <c r="D100" s="28" t="s">
        <v>215</v>
      </c>
      <c r="E100" s="48"/>
      <c r="F100" s="28" t="s">
        <v>214</v>
      </c>
      <c r="G100" s="31">
        <v>1.0</v>
      </c>
      <c r="H100" s="28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>
      <c r="A101" s="28" t="s">
        <v>52</v>
      </c>
      <c r="B101" s="50" t="s">
        <v>219</v>
      </c>
      <c r="C101" s="28"/>
      <c r="D101" s="28"/>
      <c r="E101" s="48" t="s">
        <v>30</v>
      </c>
      <c r="F101" s="28" t="s">
        <v>214</v>
      </c>
      <c r="G101" s="31">
        <v>1.0</v>
      </c>
      <c r="H101" s="28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>
      <c r="A102" s="28" t="s">
        <v>54</v>
      </c>
      <c r="B102" s="50" t="s">
        <v>220</v>
      </c>
      <c r="C102" s="28"/>
      <c r="D102" s="28"/>
      <c r="E102" s="48" t="s">
        <v>30</v>
      </c>
      <c r="F102" s="28" t="s">
        <v>214</v>
      </c>
      <c r="G102" s="31">
        <v>1.0</v>
      </c>
      <c r="H102" s="28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>
      <c r="A103" s="28" t="s">
        <v>55</v>
      </c>
      <c r="B103" s="50" t="s">
        <v>221</v>
      </c>
      <c r="C103" s="28"/>
      <c r="D103" s="28"/>
      <c r="E103" s="48" t="s">
        <v>30</v>
      </c>
      <c r="F103" s="28" t="s">
        <v>214</v>
      </c>
      <c r="G103" s="31">
        <v>1.0</v>
      </c>
      <c r="H103" s="28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>
      <c r="A104" s="28" t="s">
        <v>58</v>
      </c>
      <c r="B104" s="50" t="s">
        <v>221</v>
      </c>
      <c r="C104" s="28"/>
      <c r="D104" s="28"/>
      <c r="E104" s="48" t="s">
        <v>30</v>
      </c>
      <c r="F104" s="28" t="s">
        <v>214</v>
      </c>
      <c r="G104" s="31">
        <v>1.0</v>
      </c>
      <c r="H104" s="28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>
      <c r="A105" s="28" t="s">
        <v>59</v>
      </c>
      <c r="B105" s="40" t="s">
        <v>222</v>
      </c>
      <c r="C105" s="28"/>
      <c r="D105" s="28"/>
      <c r="E105" s="48" t="s">
        <v>30</v>
      </c>
      <c r="F105" s="28" t="s">
        <v>214</v>
      </c>
      <c r="G105" s="31">
        <v>1.0</v>
      </c>
      <c r="H105" s="28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>
      <c r="A106" s="38" t="s">
        <v>61</v>
      </c>
      <c r="B106" s="38"/>
      <c r="C106" s="38"/>
      <c r="D106" s="38"/>
      <c r="E106" s="38"/>
      <c r="F106" s="38"/>
      <c r="G106" s="39"/>
      <c r="H106" s="38" t="s">
        <v>62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>
      <c r="A107" s="38" t="s">
        <v>63</v>
      </c>
      <c r="B107" s="38"/>
      <c r="C107" s="38"/>
      <c r="D107" s="38"/>
      <c r="E107" s="38"/>
      <c r="F107" s="38"/>
      <c r="G107" s="39"/>
      <c r="H107" s="38" t="s">
        <v>62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>
      <c r="A108" s="38" t="s">
        <v>64</v>
      </c>
      <c r="B108" s="38"/>
      <c r="C108" s="38"/>
      <c r="D108" s="38"/>
      <c r="E108" s="38"/>
      <c r="F108" s="38"/>
      <c r="G108" s="39"/>
      <c r="H108" s="38" t="s">
        <v>62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>
      <c r="A109" s="28" t="s">
        <v>67</v>
      </c>
      <c r="B109" s="28"/>
      <c r="C109" s="28"/>
      <c r="D109" s="28"/>
      <c r="E109" s="48" t="s">
        <v>30</v>
      </c>
      <c r="F109" s="28" t="s">
        <v>214</v>
      </c>
      <c r="G109" s="31">
        <v>1.0</v>
      </c>
      <c r="H109" s="28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>
      <c r="A110" s="28" t="s">
        <v>68</v>
      </c>
      <c r="B110" s="28"/>
      <c r="C110" s="28"/>
      <c r="D110" s="28"/>
      <c r="E110" s="48" t="s">
        <v>30</v>
      </c>
      <c r="F110" s="28" t="s">
        <v>214</v>
      </c>
      <c r="G110" s="31">
        <v>1.0</v>
      </c>
      <c r="H110" s="28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>
      <c r="A111" s="28" t="s">
        <v>69</v>
      </c>
      <c r="B111" s="28"/>
      <c r="C111" s="28"/>
      <c r="D111" s="28"/>
      <c r="E111" s="48" t="s">
        <v>30</v>
      </c>
      <c r="F111" s="49" t="s">
        <v>214</v>
      </c>
      <c r="G111" s="31">
        <v>1.0</v>
      </c>
      <c r="H111" s="28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>
      <c r="A112" s="28" t="s">
        <v>71</v>
      </c>
      <c r="B112" s="28"/>
      <c r="C112" s="28"/>
      <c r="D112" s="28"/>
      <c r="E112" s="48" t="s">
        <v>30</v>
      </c>
      <c r="F112" s="28" t="s">
        <v>214</v>
      </c>
      <c r="G112" s="31">
        <v>1.0</v>
      </c>
      <c r="H112" s="28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>
      <c r="A113" s="28" t="s">
        <v>72</v>
      </c>
      <c r="B113" s="50" t="s">
        <v>223</v>
      </c>
      <c r="C113" s="28"/>
      <c r="D113" s="28"/>
      <c r="E113" s="48" t="s">
        <v>30</v>
      </c>
      <c r="F113" s="28" t="s">
        <v>214</v>
      </c>
      <c r="G113" s="31">
        <v>1.0</v>
      </c>
      <c r="H113" s="28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>
      <c r="A114" s="28" t="s">
        <v>74</v>
      </c>
      <c r="B114" s="50"/>
      <c r="C114" s="28"/>
      <c r="D114" s="28"/>
      <c r="E114" s="48" t="s">
        <v>30</v>
      </c>
      <c r="F114" s="28" t="s">
        <v>214</v>
      </c>
      <c r="G114" s="31">
        <v>1.0</v>
      </c>
      <c r="H114" s="28" t="s">
        <v>224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>
      <c r="A115" s="28" t="s">
        <v>75</v>
      </c>
      <c r="B115" s="50" t="s">
        <v>225</v>
      </c>
      <c r="C115" s="28"/>
      <c r="D115" s="28"/>
      <c r="E115" s="48" t="s">
        <v>30</v>
      </c>
      <c r="F115" s="28" t="s">
        <v>214</v>
      </c>
      <c r="G115" s="31">
        <v>1.0</v>
      </c>
      <c r="H115" s="28" t="s">
        <v>226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>
      <c r="A116" s="42" t="s">
        <v>76</v>
      </c>
      <c r="B116" s="2"/>
      <c r="C116" s="2"/>
      <c r="D116" s="2"/>
      <c r="E116" s="2"/>
      <c r="F116" s="3"/>
      <c r="G116" s="41">
        <v>18.0</v>
      </c>
      <c r="H116" s="3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>
      <c r="A117" s="42" t="s">
        <v>77</v>
      </c>
      <c r="B117" s="2"/>
      <c r="C117" s="2"/>
      <c r="D117" s="2"/>
      <c r="E117" s="2"/>
      <c r="F117" s="3"/>
      <c r="G117" s="41">
        <v>18.0</v>
      </c>
      <c r="H117" s="3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>
      <c r="A118" s="42" t="s">
        <v>78</v>
      </c>
      <c r="B118" s="2"/>
      <c r="C118" s="2"/>
      <c r="D118" s="2"/>
      <c r="E118" s="2"/>
      <c r="F118" s="3"/>
      <c r="G118" s="41">
        <v>0.0</v>
      </c>
      <c r="H118" s="3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>
      <c r="A121" s="42" t="s">
        <v>8</v>
      </c>
      <c r="B121" s="3"/>
      <c r="C121" s="43" t="s">
        <v>9</v>
      </c>
      <c r="D121" s="2"/>
      <c r="E121" s="2"/>
      <c r="F121" s="2"/>
      <c r="G121" s="2"/>
      <c r="H121" s="3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>
      <c r="A122" s="42" t="s">
        <v>227</v>
      </c>
      <c r="B122" s="3"/>
      <c r="C122" s="43" t="s">
        <v>80</v>
      </c>
      <c r="D122" s="2"/>
      <c r="E122" s="2"/>
      <c r="F122" s="2"/>
      <c r="G122" s="2"/>
      <c r="H122" s="3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>
      <c r="A123" s="44" t="s">
        <v>12</v>
      </c>
      <c r="B123" s="45" t="s">
        <v>209</v>
      </c>
      <c r="C123" s="2"/>
      <c r="D123" s="2"/>
      <c r="E123" s="2"/>
      <c r="F123" s="2"/>
      <c r="G123" s="2"/>
      <c r="H123" s="3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>
      <c r="A124" s="44" t="s">
        <v>14</v>
      </c>
      <c r="B124" s="46" t="s">
        <v>228</v>
      </c>
      <c r="C124" s="2"/>
      <c r="D124" s="2"/>
      <c r="E124" s="2"/>
      <c r="F124" s="2"/>
      <c r="G124" s="2"/>
      <c r="H124" s="3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>
      <c r="A125" s="44" t="s">
        <v>16</v>
      </c>
      <c r="B125" s="45" t="s">
        <v>229</v>
      </c>
      <c r="C125" s="2"/>
      <c r="D125" s="2"/>
      <c r="E125" s="2"/>
      <c r="F125" s="2"/>
      <c r="G125" s="2"/>
      <c r="H125" s="3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>
      <c r="A126" s="44" t="s">
        <v>18</v>
      </c>
      <c r="B126" s="45" t="s">
        <v>230</v>
      </c>
      <c r="C126" s="2"/>
      <c r="D126" s="2"/>
      <c r="E126" s="2"/>
      <c r="F126" s="2"/>
      <c r="G126" s="2"/>
      <c r="H126" s="3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>
      <c r="A127" s="47" t="s">
        <v>20</v>
      </c>
      <c r="B127" s="47" t="s">
        <v>14</v>
      </c>
      <c r="C127" s="47" t="s">
        <v>21</v>
      </c>
      <c r="D127" s="47" t="s">
        <v>22</v>
      </c>
      <c r="E127" s="47" t="s">
        <v>23</v>
      </c>
      <c r="F127" s="47" t="s">
        <v>24</v>
      </c>
      <c r="G127" s="47" t="s">
        <v>25</v>
      </c>
      <c r="H127" s="44" t="s">
        <v>26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>
      <c r="A128" s="28" t="s">
        <v>27</v>
      </c>
      <c r="B128" s="28"/>
      <c r="C128" s="28" t="s">
        <v>28</v>
      </c>
      <c r="D128" s="28" t="s">
        <v>231</v>
      </c>
      <c r="E128" s="48" t="s">
        <v>30</v>
      </c>
      <c r="F128" s="28" t="s">
        <v>232</v>
      </c>
      <c r="G128" s="31">
        <v>0.67</v>
      </c>
      <c r="H128" s="28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>
      <c r="A129" s="28" t="s">
        <v>27</v>
      </c>
      <c r="B129" s="28"/>
      <c r="C129" s="28" t="s">
        <v>32</v>
      </c>
      <c r="D129" s="28" t="s">
        <v>233</v>
      </c>
      <c r="E129" s="48" t="s">
        <v>30</v>
      </c>
      <c r="F129" s="28" t="s">
        <v>234</v>
      </c>
      <c r="G129" s="31">
        <v>0.67</v>
      </c>
      <c r="H129" s="28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>
      <c r="A130" s="28" t="s">
        <v>35</v>
      </c>
      <c r="B130" s="28"/>
      <c r="C130" s="28" t="s">
        <v>28</v>
      </c>
      <c r="D130" s="28"/>
      <c r="E130" s="48" t="s">
        <v>30</v>
      </c>
      <c r="F130" s="28" t="s">
        <v>232</v>
      </c>
      <c r="G130" s="31">
        <v>0.67</v>
      </c>
      <c r="H130" s="28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>
      <c r="A131" s="28" t="s">
        <v>48</v>
      </c>
      <c r="B131" s="28"/>
      <c r="C131" s="28" t="s">
        <v>28</v>
      </c>
      <c r="D131" s="28" t="s">
        <v>235</v>
      </c>
      <c r="E131" s="48" t="s">
        <v>30</v>
      </c>
      <c r="F131" s="28" t="s">
        <v>232</v>
      </c>
      <c r="G131" s="31">
        <v>0.67</v>
      </c>
      <c r="H131" s="28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>
      <c r="A132" s="28" t="s">
        <v>52</v>
      </c>
      <c r="B132" s="40" t="s">
        <v>236</v>
      </c>
      <c r="C132" s="28"/>
      <c r="D132" s="28"/>
      <c r="E132" s="48" t="s">
        <v>42</v>
      </c>
      <c r="F132" s="28" t="s">
        <v>232</v>
      </c>
      <c r="G132" s="31">
        <v>0.67</v>
      </c>
      <c r="H132" s="28" t="s">
        <v>44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>
      <c r="A133" s="28" t="s">
        <v>54</v>
      </c>
      <c r="B133" s="40" t="s">
        <v>236</v>
      </c>
      <c r="C133" s="28"/>
      <c r="D133" s="28"/>
      <c r="E133" s="48" t="s">
        <v>30</v>
      </c>
      <c r="F133" s="28" t="s">
        <v>232</v>
      </c>
      <c r="G133" s="31">
        <v>0.67</v>
      </c>
      <c r="H133" s="28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>
      <c r="A134" s="28" t="s">
        <v>55</v>
      </c>
      <c r="B134" s="40" t="s">
        <v>237</v>
      </c>
      <c r="C134" s="28"/>
      <c r="D134" s="28"/>
      <c r="E134" s="48" t="s">
        <v>42</v>
      </c>
      <c r="F134" s="28" t="s">
        <v>238</v>
      </c>
      <c r="G134" s="31">
        <v>0.51</v>
      </c>
      <c r="H134" s="28" t="s">
        <v>44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>
      <c r="A135" s="28" t="s">
        <v>58</v>
      </c>
      <c r="B135" s="40" t="s">
        <v>237</v>
      </c>
      <c r="C135" s="28"/>
      <c r="D135" s="28"/>
      <c r="E135" s="48" t="s">
        <v>30</v>
      </c>
      <c r="F135" s="28" t="s">
        <v>239</v>
      </c>
      <c r="G135" s="31">
        <v>0.51</v>
      </c>
      <c r="H135" s="28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>
      <c r="A136" s="38" t="s">
        <v>59</v>
      </c>
      <c r="B136" s="38"/>
      <c r="C136" s="38"/>
      <c r="D136" s="38"/>
      <c r="E136" s="38"/>
      <c r="F136" s="38"/>
      <c r="G136" s="39"/>
      <c r="H136" s="38" t="s">
        <v>62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>
      <c r="A137" s="28" t="s">
        <v>61</v>
      </c>
      <c r="B137" s="27" t="s">
        <v>240</v>
      </c>
      <c r="C137" s="28"/>
      <c r="D137" s="28"/>
      <c r="E137" s="48" t="s">
        <v>30</v>
      </c>
      <c r="F137" s="49" t="s">
        <v>232</v>
      </c>
      <c r="G137" s="31">
        <v>0.67</v>
      </c>
      <c r="H137" s="28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>
      <c r="A138" s="38" t="s">
        <v>63</v>
      </c>
      <c r="B138" s="38"/>
      <c r="C138" s="38"/>
      <c r="D138" s="38"/>
      <c r="E138" s="38"/>
      <c r="F138" s="38"/>
      <c r="G138" s="39"/>
      <c r="H138" s="38" t="s">
        <v>62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>
      <c r="A139" s="38" t="s">
        <v>64</v>
      </c>
      <c r="B139" s="38"/>
      <c r="C139" s="38"/>
      <c r="D139" s="38"/>
      <c r="E139" s="38"/>
      <c r="F139" s="38"/>
      <c r="G139" s="39"/>
      <c r="H139" s="38" t="s">
        <v>62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>
      <c r="A140" s="28" t="s">
        <v>67</v>
      </c>
      <c r="B140" s="28"/>
      <c r="C140" s="28"/>
      <c r="D140" s="28"/>
      <c r="E140" s="48" t="s">
        <v>42</v>
      </c>
      <c r="F140" s="28" t="s">
        <v>241</v>
      </c>
      <c r="G140" s="31">
        <v>0.51</v>
      </c>
      <c r="H140" s="28" t="s">
        <v>44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>
      <c r="A141" s="28" t="s">
        <v>68</v>
      </c>
      <c r="B141" s="28"/>
      <c r="C141" s="28"/>
      <c r="D141" s="28"/>
      <c r="E141" s="48" t="s">
        <v>42</v>
      </c>
      <c r="F141" s="28" t="s">
        <v>232</v>
      </c>
      <c r="G141" s="31">
        <v>0.67</v>
      </c>
      <c r="H141" s="28" t="s">
        <v>44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>
      <c r="A142" s="28" t="s">
        <v>69</v>
      </c>
      <c r="B142" s="28"/>
      <c r="C142" s="28"/>
      <c r="D142" s="28"/>
      <c r="E142" s="48" t="s">
        <v>42</v>
      </c>
      <c r="F142" s="28" t="s">
        <v>242</v>
      </c>
      <c r="G142" s="31">
        <v>0.76</v>
      </c>
      <c r="H142" s="28" t="s">
        <v>44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>
      <c r="A143" s="28" t="s">
        <v>71</v>
      </c>
      <c r="B143" s="28"/>
      <c r="C143" s="28"/>
      <c r="D143" s="28"/>
      <c r="E143" s="48" t="s">
        <v>42</v>
      </c>
      <c r="F143" s="28" t="s">
        <v>242</v>
      </c>
      <c r="G143" s="31">
        <v>0.76</v>
      </c>
      <c r="H143" s="28" t="s">
        <v>44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>
      <c r="A144" s="28" t="s">
        <v>72</v>
      </c>
      <c r="B144" s="28" t="s">
        <v>243</v>
      </c>
      <c r="C144" s="28"/>
      <c r="D144" s="28"/>
      <c r="E144" s="48" t="s">
        <v>30</v>
      </c>
      <c r="F144" s="28" t="s">
        <v>232</v>
      </c>
      <c r="G144" s="31">
        <v>0.67</v>
      </c>
      <c r="H144" s="28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>
      <c r="A145" s="28" t="s">
        <v>74</v>
      </c>
      <c r="B145" s="28"/>
      <c r="C145" s="28"/>
      <c r="D145" s="28"/>
      <c r="E145" s="48" t="s">
        <v>30</v>
      </c>
      <c r="F145" s="28" t="s">
        <v>232</v>
      </c>
      <c r="G145" s="31">
        <v>0.67</v>
      </c>
      <c r="H145" s="28" t="s">
        <v>244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>
      <c r="A146" s="28" t="s">
        <v>75</v>
      </c>
      <c r="B146" s="27" t="s">
        <v>245</v>
      </c>
      <c r="C146" s="28"/>
      <c r="D146" s="28"/>
      <c r="E146" s="48" t="s">
        <v>30</v>
      </c>
      <c r="F146" s="28" t="s">
        <v>232</v>
      </c>
      <c r="G146" s="31">
        <v>0.67</v>
      </c>
      <c r="H146" s="28" t="s">
        <v>246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>
      <c r="A147" s="42" t="s">
        <v>76</v>
      </c>
      <c r="B147" s="2"/>
      <c r="C147" s="2"/>
      <c r="D147" s="2"/>
      <c r="E147" s="2"/>
      <c r="F147" s="3"/>
      <c r="G147" s="41">
        <v>16.0</v>
      </c>
      <c r="H147" s="3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>
      <c r="A148" s="42" t="s">
        <v>77</v>
      </c>
      <c r="B148" s="2"/>
      <c r="C148" s="2"/>
      <c r="D148" s="2"/>
      <c r="E148" s="2"/>
      <c r="F148" s="3"/>
      <c r="G148" s="41">
        <v>10.0</v>
      </c>
      <c r="H148" s="3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>
      <c r="A149" s="42" t="s">
        <v>78</v>
      </c>
      <c r="B149" s="2"/>
      <c r="C149" s="2"/>
      <c r="D149" s="2"/>
      <c r="E149" s="2"/>
      <c r="F149" s="3"/>
      <c r="G149" s="41">
        <v>6.0</v>
      </c>
      <c r="H149" s="3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>
      <c r="A152" s="42" t="s">
        <v>8</v>
      </c>
      <c r="B152" s="3"/>
      <c r="C152" s="43" t="s">
        <v>9</v>
      </c>
      <c r="D152" s="2"/>
      <c r="E152" s="2"/>
      <c r="F152" s="2"/>
      <c r="G152" s="2"/>
      <c r="H152" s="3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>
      <c r="A153" s="42" t="s">
        <v>247</v>
      </c>
      <c r="B153" s="3"/>
      <c r="C153" s="43" t="s">
        <v>80</v>
      </c>
      <c r="D153" s="2"/>
      <c r="E153" s="2"/>
      <c r="F153" s="2"/>
      <c r="G153" s="2"/>
      <c r="H153" s="3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>
      <c r="A154" s="44" t="s">
        <v>12</v>
      </c>
      <c r="B154" s="45" t="s">
        <v>248</v>
      </c>
      <c r="C154" s="2"/>
      <c r="D154" s="2"/>
      <c r="E154" s="2"/>
      <c r="F154" s="2"/>
      <c r="G154" s="2"/>
      <c r="H154" s="3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>
      <c r="A155" s="44" t="s">
        <v>14</v>
      </c>
      <c r="B155" s="46" t="s">
        <v>249</v>
      </c>
      <c r="C155" s="2"/>
      <c r="D155" s="2"/>
      <c r="E155" s="2"/>
      <c r="F155" s="2"/>
      <c r="G155" s="2"/>
      <c r="H155" s="3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>
      <c r="A156" s="44" t="s">
        <v>16</v>
      </c>
      <c r="B156" s="45" t="s">
        <v>250</v>
      </c>
      <c r="C156" s="2"/>
      <c r="D156" s="2"/>
      <c r="E156" s="2"/>
      <c r="F156" s="2"/>
      <c r="G156" s="2"/>
      <c r="H156" s="3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>
      <c r="A157" s="44" t="s">
        <v>18</v>
      </c>
      <c r="B157" s="45" t="s">
        <v>251</v>
      </c>
      <c r="C157" s="2"/>
      <c r="D157" s="2"/>
      <c r="E157" s="2"/>
      <c r="F157" s="2"/>
      <c r="G157" s="2"/>
      <c r="H157" s="3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>
      <c r="A158" s="47" t="s">
        <v>20</v>
      </c>
      <c r="B158" s="47" t="s">
        <v>14</v>
      </c>
      <c r="C158" s="47" t="s">
        <v>21</v>
      </c>
      <c r="D158" s="47" t="s">
        <v>22</v>
      </c>
      <c r="E158" s="47" t="s">
        <v>23</v>
      </c>
      <c r="F158" s="47" t="s">
        <v>24</v>
      </c>
      <c r="G158" s="47" t="s">
        <v>25</v>
      </c>
      <c r="H158" s="44" t="s">
        <v>26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>
      <c r="A159" s="28" t="s">
        <v>27</v>
      </c>
      <c r="B159" s="28"/>
      <c r="C159" s="28" t="s">
        <v>28</v>
      </c>
      <c r="D159" s="28" t="s">
        <v>252</v>
      </c>
      <c r="E159" s="48" t="s">
        <v>30</v>
      </c>
      <c r="F159" s="28" t="s">
        <v>253</v>
      </c>
      <c r="G159" s="31">
        <v>1.0</v>
      </c>
      <c r="H159" s="28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>
      <c r="A160" s="28" t="s">
        <v>27</v>
      </c>
      <c r="B160" s="28"/>
      <c r="C160" s="28" t="s">
        <v>32</v>
      </c>
      <c r="D160" s="28" t="s">
        <v>254</v>
      </c>
      <c r="E160" s="48" t="s">
        <v>30</v>
      </c>
      <c r="F160" s="28" t="s">
        <v>255</v>
      </c>
      <c r="G160" s="31">
        <v>1.0</v>
      </c>
      <c r="H160" s="28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>
      <c r="A161" s="28" t="s">
        <v>35</v>
      </c>
      <c r="B161" s="28"/>
      <c r="C161" s="28" t="s">
        <v>28</v>
      </c>
      <c r="D161" s="28"/>
      <c r="E161" s="48" t="s">
        <v>30</v>
      </c>
      <c r="F161" s="28" t="s">
        <v>256</v>
      </c>
      <c r="G161" s="31">
        <v>1.0</v>
      </c>
      <c r="H161" s="28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>
      <c r="A162" s="28" t="s">
        <v>48</v>
      </c>
      <c r="B162" s="28"/>
      <c r="C162" s="28" t="s">
        <v>28</v>
      </c>
      <c r="D162" s="28" t="s">
        <v>257</v>
      </c>
      <c r="E162" s="48" t="s">
        <v>30</v>
      </c>
      <c r="F162" s="28" t="s">
        <v>258</v>
      </c>
      <c r="G162" s="31">
        <v>1.0</v>
      </c>
      <c r="H162" s="28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>
      <c r="A163" s="28" t="s">
        <v>52</v>
      </c>
      <c r="B163" s="40" t="s">
        <v>259</v>
      </c>
      <c r="C163" s="28"/>
      <c r="D163" s="28"/>
      <c r="E163" s="48" t="s">
        <v>30</v>
      </c>
      <c r="F163" s="28" t="s">
        <v>260</v>
      </c>
      <c r="G163" s="31">
        <v>1.0</v>
      </c>
      <c r="H163" s="28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>
      <c r="A164" s="28" t="s">
        <v>54</v>
      </c>
      <c r="B164" s="40" t="s">
        <v>259</v>
      </c>
      <c r="C164" s="28"/>
      <c r="D164" s="28"/>
      <c r="E164" s="48" t="s">
        <v>30</v>
      </c>
      <c r="F164" s="28" t="s">
        <v>261</v>
      </c>
      <c r="G164" s="31">
        <v>1.0</v>
      </c>
      <c r="H164" s="28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>
      <c r="A165" s="28" t="s">
        <v>55</v>
      </c>
      <c r="B165" s="40" t="s">
        <v>262</v>
      </c>
      <c r="C165" s="28"/>
      <c r="D165" s="28"/>
      <c r="E165" s="48" t="s">
        <v>42</v>
      </c>
      <c r="F165" s="28" t="s">
        <v>263</v>
      </c>
      <c r="G165" s="31">
        <v>0.53</v>
      </c>
      <c r="H165" s="28" t="s">
        <v>44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>
      <c r="A166" s="32" t="s">
        <v>45</v>
      </c>
      <c r="B166" s="57" t="s">
        <v>262</v>
      </c>
      <c r="C166" s="33"/>
      <c r="D166" s="33"/>
      <c r="E166" s="53" t="s">
        <v>30</v>
      </c>
      <c r="F166" s="33" t="s">
        <v>264</v>
      </c>
      <c r="G166" s="54">
        <v>0.53</v>
      </c>
      <c r="H166" s="33" t="s">
        <v>265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>
      <c r="A167" s="28" t="s">
        <v>58</v>
      </c>
      <c r="B167" s="40" t="s">
        <v>262</v>
      </c>
      <c r="C167" s="28"/>
      <c r="D167" s="28"/>
      <c r="E167" s="48" t="s">
        <v>30</v>
      </c>
      <c r="F167" s="28" t="s">
        <v>264</v>
      </c>
      <c r="G167" s="31">
        <v>1.0</v>
      </c>
      <c r="H167" s="28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>
      <c r="A168" s="38" t="s">
        <v>59</v>
      </c>
      <c r="B168" s="38"/>
      <c r="C168" s="38"/>
      <c r="D168" s="38"/>
      <c r="E168" s="38"/>
      <c r="F168" s="38"/>
      <c r="G168" s="39"/>
      <c r="H168" s="38" t="s">
        <v>62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>
      <c r="A169" s="38" t="s">
        <v>61</v>
      </c>
      <c r="B169" s="38"/>
      <c r="C169" s="38"/>
      <c r="D169" s="38"/>
      <c r="E169" s="38"/>
      <c r="F169" s="38"/>
      <c r="G169" s="39"/>
      <c r="H169" s="38" t="s">
        <v>62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>
      <c r="A170" s="28" t="s">
        <v>63</v>
      </c>
      <c r="B170" s="27" t="s">
        <v>266</v>
      </c>
      <c r="C170" s="28"/>
      <c r="D170" s="28"/>
      <c r="E170" s="48" t="s">
        <v>30</v>
      </c>
      <c r="F170" s="28" t="s">
        <v>253</v>
      </c>
      <c r="G170" s="31">
        <v>1.0</v>
      </c>
      <c r="H170" s="28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>
      <c r="A171" s="38" t="s">
        <v>64</v>
      </c>
      <c r="B171" s="38"/>
      <c r="C171" s="38"/>
      <c r="D171" s="38"/>
      <c r="E171" s="38"/>
      <c r="F171" s="38"/>
      <c r="G171" s="39"/>
      <c r="H171" s="38" t="s">
        <v>62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>
      <c r="A172" s="28" t="s">
        <v>67</v>
      </c>
      <c r="B172" s="28"/>
      <c r="C172" s="28"/>
      <c r="D172" s="28"/>
      <c r="E172" s="48" t="s">
        <v>30</v>
      </c>
      <c r="F172" s="28" t="s">
        <v>253</v>
      </c>
      <c r="G172" s="31">
        <v>1.0</v>
      </c>
      <c r="H172" s="28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>
      <c r="A173" s="28" t="s">
        <v>68</v>
      </c>
      <c r="B173" s="28"/>
      <c r="C173" s="28"/>
      <c r="D173" s="28"/>
      <c r="E173" s="48" t="s">
        <v>30</v>
      </c>
      <c r="F173" s="28" t="s">
        <v>253</v>
      </c>
      <c r="G173" s="31">
        <v>1.0</v>
      </c>
      <c r="H173" s="28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>
      <c r="A174" s="28" t="s">
        <v>69</v>
      </c>
      <c r="B174" s="28"/>
      <c r="C174" s="28"/>
      <c r="D174" s="28"/>
      <c r="E174" s="48" t="s">
        <v>30</v>
      </c>
      <c r="F174" s="28" t="s">
        <v>253</v>
      </c>
      <c r="G174" s="31">
        <v>1.0</v>
      </c>
      <c r="H174" s="28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>
      <c r="A175" s="28" t="s">
        <v>71</v>
      </c>
      <c r="B175" s="28"/>
      <c r="C175" s="28"/>
      <c r="D175" s="28"/>
      <c r="E175" s="48" t="s">
        <v>30</v>
      </c>
      <c r="F175" s="28" t="s">
        <v>253</v>
      </c>
      <c r="G175" s="31">
        <v>1.0</v>
      </c>
      <c r="H175" s="28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>
      <c r="A176" s="28" t="s">
        <v>72</v>
      </c>
      <c r="B176" s="28" t="s">
        <v>267</v>
      </c>
      <c r="C176" s="28"/>
      <c r="D176" s="28"/>
      <c r="E176" s="48" t="s">
        <v>30</v>
      </c>
      <c r="F176" s="28" t="s">
        <v>253</v>
      </c>
      <c r="G176" s="31">
        <v>1.0</v>
      </c>
      <c r="H176" s="28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>
      <c r="A177" s="28" t="s">
        <v>74</v>
      </c>
      <c r="B177" s="28"/>
      <c r="C177" s="28"/>
      <c r="D177" s="28"/>
      <c r="E177" s="48" t="s">
        <v>30</v>
      </c>
      <c r="F177" s="28" t="s">
        <v>253</v>
      </c>
      <c r="G177" s="31">
        <v>1.0</v>
      </c>
      <c r="H177" s="28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>
      <c r="A178" s="28" t="s">
        <v>75</v>
      </c>
      <c r="B178" s="28" t="s">
        <v>268</v>
      </c>
      <c r="C178" s="28"/>
      <c r="D178" s="28"/>
      <c r="E178" s="48" t="s">
        <v>30</v>
      </c>
      <c r="F178" s="28" t="s">
        <v>253</v>
      </c>
      <c r="G178" s="31">
        <v>1.0</v>
      </c>
      <c r="H178" s="28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>
      <c r="A179" s="42" t="s">
        <v>76</v>
      </c>
      <c r="B179" s="2"/>
      <c r="C179" s="2"/>
      <c r="D179" s="2"/>
      <c r="E179" s="2"/>
      <c r="F179" s="3"/>
      <c r="G179" s="41">
        <v>16.0</v>
      </c>
      <c r="H179" s="3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>
      <c r="A180" s="42" t="s">
        <v>77</v>
      </c>
      <c r="B180" s="2"/>
      <c r="C180" s="2"/>
      <c r="D180" s="2"/>
      <c r="E180" s="2"/>
      <c r="F180" s="3"/>
      <c r="G180" s="41">
        <v>15.0</v>
      </c>
      <c r="H180" s="3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>
      <c r="A181" s="42" t="s">
        <v>78</v>
      </c>
      <c r="B181" s="2"/>
      <c r="C181" s="2"/>
      <c r="D181" s="2"/>
      <c r="E181" s="2"/>
      <c r="F181" s="3"/>
      <c r="G181" s="41">
        <v>1.0</v>
      </c>
      <c r="H181" s="3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>
      <c r="A184" s="42" t="s">
        <v>8</v>
      </c>
      <c r="B184" s="3"/>
      <c r="C184" s="43" t="s">
        <v>9</v>
      </c>
      <c r="D184" s="2"/>
      <c r="E184" s="2"/>
      <c r="F184" s="2"/>
      <c r="G184" s="2"/>
      <c r="H184" s="3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>
      <c r="A185" s="42" t="s">
        <v>269</v>
      </c>
      <c r="B185" s="3"/>
      <c r="C185" s="43" t="s">
        <v>80</v>
      </c>
      <c r="D185" s="2"/>
      <c r="E185" s="2"/>
      <c r="F185" s="2"/>
      <c r="G185" s="2"/>
      <c r="H185" s="3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>
      <c r="A186" s="44" t="s">
        <v>12</v>
      </c>
      <c r="B186" s="45" t="s">
        <v>248</v>
      </c>
      <c r="C186" s="2"/>
      <c r="D186" s="2"/>
      <c r="E186" s="2"/>
      <c r="F186" s="2"/>
      <c r="G186" s="2"/>
      <c r="H186" s="3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>
      <c r="A187" s="44" t="s">
        <v>14</v>
      </c>
      <c r="B187" s="46" t="s">
        <v>270</v>
      </c>
      <c r="C187" s="2"/>
      <c r="D187" s="2"/>
      <c r="E187" s="2"/>
      <c r="F187" s="2"/>
      <c r="G187" s="2"/>
      <c r="H187" s="3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>
      <c r="A188" s="44" t="s">
        <v>16</v>
      </c>
      <c r="B188" s="45" t="s">
        <v>271</v>
      </c>
      <c r="C188" s="2"/>
      <c r="D188" s="2"/>
      <c r="E188" s="2"/>
      <c r="F188" s="2"/>
      <c r="G188" s="2"/>
      <c r="H188" s="3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>
      <c r="A189" s="44" t="s">
        <v>18</v>
      </c>
      <c r="B189" s="45" t="s">
        <v>272</v>
      </c>
      <c r="C189" s="2"/>
      <c r="D189" s="2"/>
      <c r="E189" s="2"/>
      <c r="F189" s="2"/>
      <c r="G189" s="2"/>
      <c r="H189" s="3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>
      <c r="A190" s="47" t="s">
        <v>20</v>
      </c>
      <c r="B190" s="47" t="s">
        <v>14</v>
      </c>
      <c r="C190" s="47" t="s">
        <v>21</v>
      </c>
      <c r="D190" s="47" t="s">
        <v>22</v>
      </c>
      <c r="E190" s="47" t="s">
        <v>23</v>
      </c>
      <c r="F190" s="47" t="s">
        <v>24</v>
      </c>
      <c r="G190" s="47" t="s">
        <v>25</v>
      </c>
      <c r="H190" s="44" t="s">
        <v>26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>
      <c r="A191" s="28" t="s">
        <v>27</v>
      </c>
      <c r="B191" s="28"/>
      <c r="C191" s="28" t="s">
        <v>28</v>
      </c>
      <c r="D191" s="28" t="s">
        <v>36</v>
      </c>
      <c r="E191" s="48" t="s">
        <v>30</v>
      </c>
      <c r="F191" s="28" t="s">
        <v>273</v>
      </c>
      <c r="G191" s="31">
        <v>1.0</v>
      </c>
      <c r="H191" s="28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>
      <c r="A192" s="28" t="s">
        <v>27</v>
      </c>
      <c r="B192" s="28"/>
      <c r="C192" s="28" t="s">
        <v>32</v>
      </c>
      <c r="D192" s="28" t="s">
        <v>274</v>
      </c>
      <c r="E192" s="48" t="s">
        <v>30</v>
      </c>
      <c r="F192" s="28" t="s">
        <v>275</v>
      </c>
      <c r="G192" s="31">
        <v>1.0</v>
      </c>
      <c r="H192" s="28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>
      <c r="A193" s="28" t="s">
        <v>35</v>
      </c>
      <c r="B193" s="28"/>
      <c r="C193" s="28" t="s">
        <v>28</v>
      </c>
      <c r="D193" s="28"/>
      <c r="E193" s="48" t="s">
        <v>30</v>
      </c>
      <c r="F193" s="28" t="s">
        <v>276</v>
      </c>
      <c r="G193" s="31">
        <v>1.0</v>
      </c>
      <c r="H193" s="28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>
      <c r="A194" s="28" t="s">
        <v>48</v>
      </c>
      <c r="B194" s="28"/>
      <c r="C194" s="28" t="s">
        <v>28</v>
      </c>
      <c r="D194" s="28" t="s">
        <v>274</v>
      </c>
      <c r="E194" s="48" t="s">
        <v>30</v>
      </c>
      <c r="F194" s="28" t="s">
        <v>273</v>
      </c>
      <c r="G194" s="31">
        <v>1.0</v>
      </c>
      <c r="H194" s="28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>
      <c r="A195" s="28" t="s">
        <v>52</v>
      </c>
      <c r="B195" s="40" t="s">
        <v>277</v>
      </c>
      <c r="C195" s="28"/>
      <c r="D195" s="28"/>
      <c r="E195" s="48" t="s">
        <v>30</v>
      </c>
      <c r="F195" s="28" t="s">
        <v>278</v>
      </c>
      <c r="G195" s="31">
        <v>1.0</v>
      </c>
      <c r="H195" s="28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>
      <c r="A196" s="28" t="s">
        <v>54</v>
      </c>
      <c r="B196" s="40" t="s">
        <v>277</v>
      </c>
      <c r="C196" s="28"/>
      <c r="D196" s="28"/>
      <c r="E196" s="48" t="s">
        <v>30</v>
      </c>
      <c r="F196" s="28" t="s">
        <v>279</v>
      </c>
      <c r="G196" s="31">
        <v>1.0</v>
      </c>
      <c r="H196" s="28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>
      <c r="A197" s="28" t="s">
        <v>55</v>
      </c>
      <c r="B197" s="40" t="s">
        <v>280</v>
      </c>
      <c r="C197" s="28"/>
      <c r="D197" s="28"/>
      <c r="E197" s="48" t="s">
        <v>30</v>
      </c>
      <c r="F197" s="28" t="s">
        <v>281</v>
      </c>
      <c r="G197" s="31">
        <v>1.0</v>
      </c>
      <c r="H197" s="28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>
      <c r="A198" s="28" t="s">
        <v>58</v>
      </c>
      <c r="B198" s="40" t="s">
        <v>280</v>
      </c>
      <c r="C198" s="28"/>
      <c r="D198" s="28"/>
      <c r="E198" s="48" t="s">
        <v>30</v>
      </c>
      <c r="F198" s="28" t="s">
        <v>281</v>
      </c>
      <c r="G198" s="31">
        <v>1.0</v>
      </c>
      <c r="H198" s="28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>
      <c r="A199" s="38" t="s">
        <v>59</v>
      </c>
      <c r="B199" s="38"/>
      <c r="C199" s="38"/>
      <c r="D199" s="38"/>
      <c r="E199" s="38"/>
      <c r="F199" s="38"/>
      <c r="G199" s="39"/>
      <c r="H199" s="38" t="s">
        <v>62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>
      <c r="A200" s="38" t="s">
        <v>61</v>
      </c>
      <c r="B200" s="38"/>
      <c r="C200" s="38"/>
      <c r="D200" s="38"/>
      <c r="E200" s="38"/>
      <c r="F200" s="38"/>
      <c r="G200" s="39"/>
      <c r="H200" s="38" t="s">
        <v>62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>
      <c r="A201" s="38" t="s">
        <v>63</v>
      </c>
      <c r="B201" s="38"/>
      <c r="C201" s="38"/>
      <c r="D201" s="38"/>
      <c r="E201" s="38"/>
      <c r="F201" s="38"/>
      <c r="G201" s="39"/>
      <c r="H201" s="38" t="s">
        <v>62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>
      <c r="A202" s="28" t="s">
        <v>64</v>
      </c>
      <c r="B202" s="50"/>
      <c r="C202" s="28"/>
      <c r="D202" s="28"/>
      <c r="E202" s="48" t="s">
        <v>30</v>
      </c>
      <c r="F202" s="28" t="s">
        <v>273</v>
      </c>
      <c r="G202" s="31">
        <v>1.0</v>
      </c>
      <c r="H202" s="28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>
      <c r="A203" s="28" t="s">
        <v>67</v>
      </c>
      <c r="B203" s="28"/>
      <c r="C203" s="28"/>
      <c r="D203" s="28"/>
      <c r="E203" s="48" t="s">
        <v>30</v>
      </c>
      <c r="F203" s="28" t="s">
        <v>273</v>
      </c>
      <c r="G203" s="31">
        <v>1.0</v>
      </c>
      <c r="H203" s="28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>
      <c r="A204" s="28" t="s">
        <v>68</v>
      </c>
      <c r="B204" s="28"/>
      <c r="C204" s="28"/>
      <c r="D204" s="28"/>
      <c r="E204" s="48" t="s">
        <v>30</v>
      </c>
      <c r="F204" s="28" t="s">
        <v>273</v>
      </c>
      <c r="G204" s="31">
        <v>1.0</v>
      </c>
      <c r="H204" s="28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>
      <c r="A205" s="28" t="s">
        <v>69</v>
      </c>
      <c r="B205" s="28"/>
      <c r="C205" s="28"/>
      <c r="D205" s="28"/>
      <c r="E205" s="48" t="s">
        <v>30</v>
      </c>
      <c r="F205" s="28" t="s">
        <v>273</v>
      </c>
      <c r="G205" s="31">
        <v>1.0</v>
      </c>
      <c r="H205" s="28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>
      <c r="A206" s="28" t="s">
        <v>71</v>
      </c>
      <c r="B206" s="28"/>
      <c r="C206" s="28"/>
      <c r="D206" s="28"/>
      <c r="E206" s="48" t="s">
        <v>30</v>
      </c>
      <c r="F206" s="28" t="s">
        <v>273</v>
      </c>
      <c r="G206" s="31">
        <v>1.0</v>
      </c>
      <c r="H206" s="28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>
      <c r="A207" s="28" t="s">
        <v>72</v>
      </c>
      <c r="B207" s="27" t="s">
        <v>282</v>
      </c>
      <c r="C207" s="28"/>
      <c r="D207" s="28"/>
      <c r="E207" s="48" t="s">
        <v>30</v>
      </c>
      <c r="F207" s="28" t="s">
        <v>273</v>
      </c>
      <c r="G207" s="31">
        <v>1.0</v>
      </c>
      <c r="H207" s="28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>
      <c r="A208" s="28" t="s">
        <v>74</v>
      </c>
      <c r="B208" s="28"/>
      <c r="C208" s="28"/>
      <c r="D208" s="28"/>
      <c r="E208" s="48" t="s">
        <v>30</v>
      </c>
      <c r="F208" s="28" t="s">
        <v>273</v>
      </c>
      <c r="G208" s="31">
        <v>1.0</v>
      </c>
      <c r="H208" s="28" t="s">
        <v>283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>
      <c r="A209" s="28" t="s">
        <v>75</v>
      </c>
      <c r="B209" s="27" t="s">
        <v>284</v>
      </c>
      <c r="C209" s="28"/>
      <c r="D209" s="28"/>
      <c r="E209" s="48" t="s">
        <v>30</v>
      </c>
      <c r="F209" s="28" t="s">
        <v>273</v>
      </c>
      <c r="G209" s="31">
        <v>1.0</v>
      </c>
      <c r="H209" s="28" t="s">
        <v>285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>
      <c r="A210" s="42" t="s">
        <v>76</v>
      </c>
      <c r="B210" s="2"/>
      <c r="C210" s="2"/>
      <c r="D210" s="2"/>
      <c r="E210" s="2"/>
      <c r="F210" s="3"/>
      <c r="G210" s="41">
        <v>16.0</v>
      </c>
      <c r="H210" s="3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>
      <c r="A211" s="42" t="s">
        <v>77</v>
      </c>
      <c r="B211" s="2"/>
      <c r="C211" s="2"/>
      <c r="D211" s="2"/>
      <c r="E211" s="2"/>
      <c r="F211" s="3"/>
      <c r="G211" s="41">
        <v>16.0</v>
      </c>
      <c r="H211" s="3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>
      <c r="A212" s="42" t="s">
        <v>78</v>
      </c>
      <c r="B212" s="2"/>
      <c r="C212" s="2"/>
      <c r="D212" s="2"/>
      <c r="E212" s="2"/>
      <c r="F212" s="3"/>
      <c r="G212" s="41">
        <v>0.0</v>
      </c>
      <c r="H212" s="3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</sheetData>
  <mergeCells count="84">
    <mergeCell ref="A121:B121"/>
    <mergeCell ref="C121:H121"/>
    <mergeCell ref="C122:H122"/>
    <mergeCell ref="B123:H123"/>
    <mergeCell ref="B124:H124"/>
    <mergeCell ref="B125:H125"/>
    <mergeCell ref="B126:H126"/>
    <mergeCell ref="A122:B122"/>
    <mergeCell ref="A147:F147"/>
    <mergeCell ref="G147:H147"/>
    <mergeCell ref="A148:F148"/>
    <mergeCell ref="G148:H148"/>
    <mergeCell ref="A149:F149"/>
    <mergeCell ref="G149:H149"/>
    <mergeCell ref="A152:B152"/>
    <mergeCell ref="C152:H152"/>
    <mergeCell ref="C153:H153"/>
    <mergeCell ref="B154:H154"/>
    <mergeCell ref="B155:H155"/>
    <mergeCell ref="B156:H156"/>
    <mergeCell ref="B157:H157"/>
    <mergeCell ref="A153:B153"/>
    <mergeCell ref="A179:F179"/>
    <mergeCell ref="G179:H179"/>
    <mergeCell ref="A180:F180"/>
    <mergeCell ref="G180:H180"/>
    <mergeCell ref="A181:F181"/>
    <mergeCell ref="G181:H181"/>
    <mergeCell ref="A1:B1"/>
    <mergeCell ref="C1:H1"/>
    <mergeCell ref="C2:H2"/>
    <mergeCell ref="B3:H3"/>
    <mergeCell ref="B4:H4"/>
    <mergeCell ref="B5:H5"/>
    <mergeCell ref="B6:H6"/>
    <mergeCell ref="A2:B2"/>
    <mergeCell ref="A41:F41"/>
    <mergeCell ref="G41:H41"/>
    <mergeCell ref="A42:F42"/>
    <mergeCell ref="G42:H42"/>
    <mergeCell ref="A43:F43"/>
    <mergeCell ref="G43:H43"/>
    <mergeCell ref="A46:B46"/>
    <mergeCell ref="C46:H46"/>
    <mergeCell ref="C47:H47"/>
    <mergeCell ref="B48:H48"/>
    <mergeCell ref="B49:H49"/>
    <mergeCell ref="B50:H50"/>
    <mergeCell ref="B51:H51"/>
    <mergeCell ref="A47:B47"/>
    <mergeCell ref="A82:F82"/>
    <mergeCell ref="G82:H82"/>
    <mergeCell ref="A83:F83"/>
    <mergeCell ref="G83:H83"/>
    <mergeCell ref="A84:F84"/>
    <mergeCell ref="G84:H84"/>
    <mergeCell ref="A87:B87"/>
    <mergeCell ref="C87:H87"/>
    <mergeCell ref="C88:H88"/>
    <mergeCell ref="B89:H89"/>
    <mergeCell ref="B90:H90"/>
    <mergeCell ref="B91:H91"/>
    <mergeCell ref="B92:H92"/>
    <mergeCell ref="A88:B88"/>
    <mergeCell ref="A116:F116"/>
    <mergeCell ref="G116:H116"/>
    <mergeCell ref="A117:F117"/>
    <mergeCell ref="G117:H117"/>
    <mergeCell ref="A118:F118"/>
    <mergeCell ref="G118:H118"/>
    <mergeCell ref="A185:B185"/>
    <mergeCell ref="A210:F210"/>
    <mergeCell ref="G210:H210"/>
    <mergeCell ref="A211:F211"/>
    <mergeCell ref="G211:H211"/>
    <mergeCell ref="A212:F212"/>
    <mergeCell ref="G212:H212"/>
    <mergeCell ref="A184:B184"/>
    <mergeCell ref="C184:H184"/>
    <mergeCell ref="C185:H185"/>
    <mergeCell ref="B186:H186"/>
    <mergeCell ref="B187:H187"/>
    <mergeCell ref="B188:H188"/>
    <mergeCell ref="B189:H18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55.5"/>
    <col customWidth="1" min="3" max="3" width="21.38"/>
    <col customWidth="1" min="4" max="4" width="21.13"/>
    <col customWidth="1" min="5" max="5" width="19.5"/>
    <col customWidth="1" min="6" max="6" width="27.38"/>
    <col customWidth="1" min="7" max="7" width="13.75"/>
    <col customWidth="1" min="8" max="8" width="31.88"/>
  </cols>
  <sheetData>
    <row r="1">
      <c r="A1" s="42" t="s">
        <v>8</v>
      </c>
      <c r="B1" s="3"/>
      <c r="C1" s="43" t="s">
        <v>9</v>
      </c>
      <c r="D1" s="2"/>
      <c r="E1" s="2"/>
      <c r="F1" s="2"/>
      <c r="G1" s="2"/>
      <c r="H1" s="3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>
      <c r="A2" s="42" t="s">
        <v>286</v>
      </c>
      <c r="B2" s="3"/>
      <c r="C2" s="43" t="s">
        <v>11</v>
      </c>
      <c r="D2" s="2"/>
      <c r="E2" s="2"/>
      <c r="F2" s="2"/>
      <c r="G2" s="2"/>
      <c r="H2" s="3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>
      <c r="A3" s="44" t="s">
        <v>12</v>
      </c>
      <c r="B3" s="45" t="s">
        <v>13</v>
      </c>
      <c r="C3" s="2"/>
      <c r="D3" s="2"/>
      <c r="E3" s="2"/>
      <c r="F3" s="2"/>
      <c r="G3" s="2"/>
      <c r="H3" s="3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>
      <c r="A4" s="44" t="s">
        <v>14</v>
      </c>
      <c r="B4" s="46" t="s">
        <v>287</v>
      </c>
      <c r="C4" s="2"/>
      <c r="D4" s="2"/>
      <c r="E4" s="2"/>
      <c r="F4" s="2"/>
      <c r="G4" s="2"/>
      <c r="H4" s="3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>
      <c r="A5" s="44" t="s">
        <v>16</v>
      </c>
      <c r="B5" s="45" t="s">
        <v>288</v>
      </c>
      <c r="C5" s="2"/>
      <c r="D5" s="2"/>
      <c r="E5" s="2"/>
      <c r="F5" s="2"/>
      <c r="G5" s="2"/>
      <c r="H5" s="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s="44" t="s">
        <v>18</v>
      </c>
      <c r="B6" s="45" t="s">
        <v>289</v>
      </c>
      <c r="C6" s="2"/>
      <c r="D6" s="2"/>
      <c r="E6" s="2"/>
      <c r="F6" s="2"/>
      <c r="G6" s="2"/>
      <c r="H6" s="3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>
      <c r="A7" s="47" t="s">
        <v>20</v>
      </c>
      <c r="B7" s="47" t="s">
        <v>14</v>
      </c>
      <c r="C7" s="47" t="s">
        <v>21</v>
      </c>
      <c r="D7" s="47" t="s">
        <v>22</v>
      </c>
      <c r="E7" s="47" t="s">
        <v>23</v>
      </c>
      <c r="F7" s="47" t="s">
        <v>24</v>
      </c>
      <c r="G7" s="47" t="s">
        <v>25</v>
      </c>
      <c r="H7" s="44" t="s">
        <v>26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>
      <c r="A8" s="28" t="s">
        <v>27</v>
      </c>
      <c r="B8" s="28"/>
      <c r="C8" s="28" t="s">
        <v>28</v>
      </c>
      <c r="D8" s="28" t="s">
        <v>179</v>
      </c>
      <c r="E8" s="48" t="s">
        <v>30</v>
      </c>
      <c r="F8" s="28" t="s">
        <v>34</v>
      </c>
      <c r="G8" s="31">
        <v>1.0</v>
      </c>
      <c r="H8" s="2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>
      <c r="A9" s="28" t="s">
        <v>35</v>
      </c>
      <c r="B9" s="28"/>
      <c r="C9" s="28" t="s">
        <v>32</v>
      </c>
      <c r="D9" s="28"/>
      <c r="E9" s="48" t="s">
        <v>30</v>
      </c>
      <c r="F9" s="28" t="s">
        <v>290</v>
      </c>
      <c r="G9" s="31">
        <v>1.0</v>
      </c>
      <c r="H9" s="2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>
      <c r="A10" s="28" t="s">
        <v>35</v>
      </c>
      <c r="B10" s="28"/>
      <c r="C10" s="28" t="s">
        <v>36</v>
      </c>
      <c r="D10" s="28"/>
      <c r="E10" s="48" t="s">
        <v>30</v>
      </c>
      <c r="F10" s="28" t="s">
        <v>34</v>
      </c>
      <c r="G10" s="31">
        <v>1.0</v>
      </c>
      <c r="H10" s="28" t="s">
        <v>38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>
      <c r="A11" s="28" t="s">
        <v>35</v>
      </c>
      <c r="B11" s="28"/>
      <c r="C11" s="51" t="s">
        <v>39</v>
      </c>
      <c r="D11" s="28"/>
      <c r="E11" s="48" t="s">
        <v>30</v>
      </c>
      <c r="F11" s="28" t="s">
        <v>34</v>
      </c>
      <c r="G11" s="31">
        <v>1.0</v>
      </c>
      <c r="H11" s="2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>
      <c r="A12" s="28" t="s">
        <v>35</v>
      </c>
      <c r="B12" s="28"/>
      <c r="C12" s="28" t="s">
        <v>41</v>
      </c>
      <c r="D12" s="28"/>
      <c r="E12" s="48" t="s">
        <v>30</v>
      </c>
      <c r="F12" s="28" t="s">
        <v>291</v>
      </c>
      <c r="G12" s="31">
        <v>1.0</v>
      </c>
      <c r="H12" s="28" t="s">
        <v>38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>
      <c r="A13" s="28" t="s">
        <v>48</v>
      </c>
      <c r="B13" s="28"/>
      <c r="C13" s="28" t="s">
        <v>32</v>
      </c>
      <c r="D13" s="28" t="s">
        <v>36</v>
      </c>
      <c r="E13" s="48" t="s">
        <v>30</v>
      </c>
      <c r="F13" s="28" t="s">
        <v>292</v>
      </c>
      <c r="G13" s="31">
        <v>1.0</v>
      </c>
      <c r="H13" s="2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28" t="s">
        <v>48</v>
      </c>
      <c r="B14" s="28"/>
      <c r="C14" s="28" t="s">
        <v>36</v>
      </c>
      <c r="D14" s="28" t="s">
        <v>33</v>
      </c>
      <c r="E14" s="48" t="s">
        <v>30</v>
      </c>
      <c r="F14" s="28" t="s">
        <v>34</v>
      </c>
      <c r="G14" s="31">
        <v>1.0</v>
      </c>
      <c r="H14" s="2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>
      <c r="A15" s="28" t="s">
        <v>48</v>
      </c>
      <c r="B15" s="28"/>
      <c r="C15" s="28" t="s">
        <v>39</v>
      </c>
      <c r="D15" s="28" t="s">
        <v>293</v>
      </c>
      <c r="E15" s="48" t="s">
        <v>30</v>
      </c>
      <c r="F15" s="28" t="s">
        <v>34</v>
      </c>
      <c r="G15" s="31">
        <v>1.0</v>
      </c>
      <c r="H15" s="2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>
      <c r="A16" s="28" t="s">
        <v>52</v>
      </c>
      <c r="B16" s="50" t="s">
        <v>294</v>
      </c>
      <c r="C16" s="28"/>
      <c r="D16" s="28"/>
      <c r="E16" s="48" t="s">
        <v>30</v>
      </c>
      <c r="F16" s="28" t="s">
        <v>34</v>
      </c>
      <c r="G16" s="31">
        <v>1.0</v>
      </c>
      <c r="H16" s="2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>
      <c r="A17" s="28" t="s">
        <v>54</v>
      </c>
      <c r="B17" s="50" t="s">
        <v>294</v>
      </c>
      <c r="C17" s="28"/>
      <c r="D17" s="28"/>
      <c r="E17" s="48" t="s">
        <v>30</v>
      </c>
      <c r="F17" s="28" t="s">
        <v>34</v>
      </c>
      <c r="G17" s="31">
        <v>1.0</v>
      </c>
      <c r="H17" s="2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>
      <c r="A18" s="28" t="s">
        <v>55</v>
      </c>
      <c r="B18" s="40" t="s">
        <v>295</v>
      </c>
      <c r="C18" s="28"/>
      <c r="D18" s="28"/>
      <c r="E18" s="48" t="s">
        <v>30</v>
      </c>
      <c r="F18" s="28" t="s">
        <v>34</v>
      </c>
      <c r="G18" s="31">
        <v>1.0</v>
      </c>
      <c r="H18" s="2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>
      <c r="A19" s="28" t="s">
        <v>58</v>
      </c>
      <c r="B19" s="40" t="s">
        <v>295</v>
      </c>
      <c r="C19" s="28"/>
      <c r="D19" s="28"/>
      <c r="E19" s="48" t="s">
        <v>30</v>
      </c>
      <c r="F19" s="28" t="s">
        <v>34</v>
      </c>
      <c r="G19" s="31">
        <v>1.0</v>
      </c>
      <c r="H19" s="2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28" t="s">
        <v>59</v>
      </c>
      <c r="B20" s="50" t="s">
        <v>296</v>
      </c>
      <c r="C20" s="28"/>
      <c r="D20" s="28"/>
      <c r="E20" s="48" t="s">
        <v>30</v>
      </c>
      <c r="F20" s="28" t="s">
        <v>34</v>
      </c>
      <c r="G20" s="31">
        <v>1.0</v>
      </c>
      <c r="H20" s="2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>
      <c r="A21" s="38" t="s">
        <v>61</v>
      </c>
      <c r="B21" s="38"/>
      <c r="C21" s="38"/>
      <c r="D21" s="38"/>
      <c r="E21" s="38"/>
      <c r="F21" s="38"/>
      <c r="G21" s="39"/>
      <c r="H21" s="38" t="s">
        <v>62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38" t="s">
        <v>63</v>
      </c>
      <c r="B22" s="38"/>
      <c r="C22" s="38"/>
      <c r="D22" s="38"/>
      <c r="E22" s="38"/>
      <c r="F22" s="38"/>
      <c r="G22" s="39"/>
      <c r="H22" s="38" t="s">
        <v>62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38" t="s">
        <v>64</v>
      </c>
      <c r="B23" s="38"/>
      <c r="C23" s="38"/>
      <c r="D23" s="38"/>
      <c r="E23" s="38"/>
      <c r="F23" s="38"/>
      <c r="G23" s="39"/>
      <c r="H23" s="38" t="s">
        <v>62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>
      <c r="A24" s="28" t="s">
        <v>67</v>
      </c>
      <c r="B24" s="28"/>
      <c r="C24" s="28"/>
      <c r="D24" s="28"/>
      <c r="E24" s="48" t="s">
        <v>30</v>
      </c>
      <c r="F24" s="49" t="s">
        <v>34</v>
      </c>
      <c r="G24" s="31">
        <v>1.0</v>
      </c>
      <c r="H24" s="2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>
      <c r="A25" s="28" t="s">
        <v>68</v>
      </c>
      <c r="B25" s="28"/>
      <c r="C25" s="28"/>
      <c r="D25" s="28"/>
      <c r="E25" s="48" t="s">
        <v>30</v>
      </c>
      <c r="F25" s="28" t="s">
        <v>34</v>
      </c>
      <c r="G25" s="31">
        <v>1.0</v>
      </c>
      <c r="H25" s="2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>
      <c r="A26" s="28" t="s">
        <v>69</v>
      </c>
      <c r="B26" s="28"/>
      <c r="C26" s="28"/>
      <c r="D26" s="28"/>
      <c r="E26" s="48" t="s">
        <v>30</v>
      </c>
      <c r="F26" s="28" t="s">
        <v>34</v>
      </c>
      <c r="G26" s="31">
        <v>1.0</v>
      </c>
      <c r="H26" s="2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>
      <c r="A27" s="28" t="s">
        <v>71</v>
      </c>
      <c r="B27" s="28"/>
      <c r="C27" s="28"/>
      <c r="D27" s="28"/>
      <c r="E27" s="48" t="s">
        <v>30</v>
      </c>
      <c r="F27" s="28" t="s">
        <v>34</v>
      </c>
      <c r="G27" s="31">
        <v>1.0</v>
      </c>
      <c r="H27" s="2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>
      <c r="A28" s="38" t="s">
        <v>72</v>
      </c>
      <c r="B28" s="38"/>
      <c r="C28" s="38"/>
      <c r="D28" s="38"/>
      <c r="E28" s="38"/>
      <c r="F28" s="38"/>
      <c r="G28" s="39"/>
      <c r="H28" s="38" t="s">
        <v>73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>
      <c r="A29" s="38" t="s">
        <v>74</v>
      </c>
      <c r="B29" s="38"/>
      <c r="C29" s="38"/>
      <c r="D29" s="38"/>
      <c r="E29" s="38"/>
      <c r="F29" s="38"/>
      <c r="G29" s="39"/>
      <c r="H29" s="38" t="s">
        <v>73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>
      <c r="A30" s="38" t="s">
        <v>75</v>
      </c>
      <c r="B30" s="38"/>
      <c r="C30" s="38"/>
      <c r="D30" s="38"/>
      <c r="E30" s="38"/>
      <c r="F30" s="38"/>
      <c r="G30" s="39"/>
      <c r="H30" s="38" t="s">
        <v>73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>
      <c r="A31" s="42" t="s">
        <v>76</v>
      </c>
      <c r="B31" s="2"/>
      <c r="C31" s="2"/>
      <c r="D31" s="2"/>
      <c r="E31" s="2"/>
      <c r="F31" s="3"/>
      <c r="G31" s="41">
        <v>17.0</v>
      </c>
      <c r="H31" s="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>
      <c r="A32" s="42" t="s">
        <v>77</v>
      </c>
      <c r="B32" s="2"/>
      <c r="C32" s="2"/>
      <c r="D32" s="2"/>
      <c r="E32" s="2"/>
      <c r="F32" s="3"/>
      <c r="G32" s="41">
        <v>17.0</v>
      </c>
      <c r="H32" s="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>
      <c r="A33" s="42" t="s">
        <v>78</v>
      </c>
      <c r="B33" s="2"/>
      <c r="C33" s="2"/>
      <c r="D33" s="2"/>
      <c r="E33" s="2"/>
      <c r="F33" s="3"/>
      <c r="G33" s="41">
        <v>0.0</v>
      </c>
      <c r="H33" s="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>
      <c r="A36" s="42" t="s">
        <v>8</v>
      </c>
      <c r="B36" s="3"/>
      <c r="C36" s="43" t="s">
        <v>9</v>
      </c>
      <c r="D36" s="2"/>
      <c r="E36" s="2"/>
      <c r="F36" s="2"/>
      <c r="G36" s="2"/>
      <c r="H36" s="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>
      <c r="A37" s="42" t="s">
        <v>297</v>
      </c>
      <c r="B37" s="3"/>
      <c r="C37" s="43" t="s">
        <v>298</v>
      </c>
      <c r="D37" s="2"/>
      <c r="E37" s="2"/>
      <c r="F37" s="2"/>
      <c r="G37" s="2"/>
      <c r="H37" s="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>
      <c r="A38" s="44" t="s">
        <v>12</v>
      </c>
      <c r="B38" s="45" t="s">
        <v>13</v>
      </c>
      <c r="C38" s="2"/>
      <c r="D38" s="2"/>
      <c r="E38" s="2"/>
      <c r="F38" s="2"/>
      <c r="G38" s="2"/>
      <c r="H38" s="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>
      <c r="A39" s="44" t="s">
        <v>14</v>
      </c>
      <c r="B39" s="46" t="s">
        <v>299</v>
      </c>
      <c r="C39" s="2"/>
      <c r="D39" s="2"/>
      <c r="E39" s="2"/>
      <c r="F39" s="2"/>
      <c r="G39" s="2"/>
      <c r="H39" s="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>
      <c r="A40" s="44" t="s">
        <v>16</v>
      </c>
      <c r="B40" s="45" t="s">
        <v>13</v>
      </c>
      <c r="C40" s="2"/>
      <c r="D40" s="2"/>
      <c r="E40" s="2"/>
      <c r="F40" s="2"/>
      <c r="G40" s="2"/>
      <c r="H40" s="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>
      <c r="A41" s="44" t="s">
        <v>18</v>
      </c>
      <c r="B41" s="45" t="s">
        <v>82</v>
      </c>
      <c r="C41" s="2"/>
      <c r="D41" s="2"/>
      <c r="E41" s="2"/>
      <c r="F41" s="2"/>
      <c r="G41" s="2"/>
      <c r="H41" s="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>
      <c r="A42" s="47" t="s">
        <v>20</v>
      </c>
      <c r="B42" s="47" t="s">
        <v>14</v>
      </c>
      <c r="C42" s="47" t="s">
        <v>21</v>
      </c>
      <c r="D42" s="47" t="s">
        <v>22</v>
      </c>
      <c r="E42" s="47" t="s">
        <v>23</v>
      </c>
      <c r="F42" s="47" t="s">
        <v>24</v>
      </c>
      <c r="G42" s="47" t="s">
        <v>25</v>
      </c>
      <c r="H42" s="44" t="s">
        <v>26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>
      <c r="A43" s="28" t="s">
        <v>27</v>
      </c>
      <c r="B43" s="28"/>
      <c r="C43" s="28" t="s">
        <v>28</v>
      </c>
      <c r="D43" s="28" t="s">
        <v>300</v>
      </c>
      <c r="E43" s="48" t="s">
        <v>30</v>
      </c>
      <c r="F43" s="28" t="s">
        <v>97</v>
      </c>
      <c r="G43" s="31">
        <v>1.0</v>
      </c>
      <c r="H43" s="2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>
      <c r="A44" s="28" t="s">
        <v>27</v>
      </c>
      <c r="B44" s="28"/>
      <c r="C44" s="28" t="s">
        <v>32</v>
      </c>
      <c r="D44" s="28" t="s">
        <v>85</v>
      </c>
      <c r="E44" s="48" t="s">
        <v>30</v>
      </c>
      <c r="F44" s="28" t="s">
        <v>86</v>
      </c>
      <c r="G44" s="31">
        <v>1.0</v>
      </c>
      <c r="H44" s="2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>
      <c r="A45" s="28" t="s">
        <v>35</v>
      </c>
      <c r="B45" s="28"/>
      <c r="C45" s="28" t="s">
        <v>28</v>
      </c>
      <c r="D45" s="28"/>
      <c r="E45" s="48" t="s">
        <v>30</v>
      </c>
      <c r="F45" s="28" t="s">
        <v>97</v>
      </c>
      <c r="G45" s="31">
        <v>1.0</v>
      </c>
      <c r="H45" s="2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>
      <c r="A46" s="28" t="s">
        <v>35</v>
      </c>
      <c r="B46" s="28"/>
      <c r="C46" s="28" t="s">
        <v>39</v>
      </c>
      <c r="D46" s="28"/>
      <c r="E46" s="48" t="s">
        <v>30</v>
      </c>
      <c r="F46" s="28" t="s">
        <v>88</v>
      </c>
      <c r="G46" s="31">
        <v>1.0</v>
      </c>
      <c r="H46" s="2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>
      <c r="A47" s="28" t="s">
        <v>35</v>
      </c>
      <c r="B47" s="28"/>
      <c r="C47" s="51" t="s">
        <v>41</v>
      </c>
      <c r="D47" s="28"/>
      <c r="E47" s="48" t="s">
        <v>30</v>
      </c>
      <c r="F47" s="28" t="s">
        <v>88</v>
      </c>
      <c r="G47" s="31">
        <v>1.0</v>
      </c>
      <c r="H47" s="2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>
      <c r="A48" s="28" t="s">
        <v>48</v>
      </c>
      <c r="B48" s="28"/>
      <c r="C48" s="28" t="s">
        <v>28</v>
      </c>
      <c r="D48" s="28" t="s">
        <v>300</v>
      </c>
      <c r="E48" s="48" t="s">
        <v>30</v>
      </c>
      <c r="F48" s="28" t="s">
        <v>97</v>
      </c>
      <c r="G48" s="31">
        <v>1.0</v>
      </c>
      <c r="H48" s="2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>
      <c r="A49" s="28" t="s">
        <v>48</v>
      </c>
      <c r="B49" s="28"/>
      <c r="C49" s="28" t="s">
        <v>39</v>
      </c>
      <c r="D49" s="28" t="s">
        <v>88</v>
      </c>
      <c r="E49" s="48" t="s">
        <v>30</v>
      </c>
      <c r="F49" s="28" t="s">
        <v>97</v>
      </c>
      <c r="G49" s="31">
        <v>1.0</v>
      </c>
      <c r="H49" s="28" t="s">
        <v>91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>
      <c r="A50" s="28" t="s">
        <v>52</v>
      </c>
      <c r="B50" s="40" t="s">
        <v>301</v>
      </c>
      <c r="C50" s="28"/>
      <c r="D50" s="28"/>
      <c r="E50" s="48" t="s">
        <v>42</v>
      </c>
      <c r="F50" s="28" t="s">
        <v>302</v>
      </c>
      <c r="G50" s="31">
        <v>1.0</v>
      </c>
      <c r="H50" s="28" t="s">
        <v>94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>
      <c r="A51" s="28" t="s">
        <v>54</v>
      </c>
      <c r="B51" s="40" t="s">
        <v>301</v>
      </c>
      <c r="C51" s="28"/>
      <c r="D51" s="28"/>
      <c r="E51" s="48" t="s">
        <v>30</v>
      </c>
      <c r="F51" s="28" t="s">
        <v>302</v>
      </c>
      <c r="G51" s="31">
        <v>1.0</v>
      </c>
      <c r="H51" s="2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>
      <c r="A52" s="28" t="s">
        <v>55</v>
      </c>
      <c r="B52" s="40" t="s">
        <v>303</v>
      </c>
      <c r="C52" s="28"/>
      <c r="D52" s="28"/>
      <c r="E52" s="48" t="s">
        <v>42</v>
      </c>
      <c r="F52" s="28" t="s">
        <v>96</v>
      </c>
      <c r="G52" s="31">
        <v>1.0</v>
      </c>
      <c r="H52" s="28" t="s">
        <v>304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>
      <c r="A53" s="28" t="s">
        <v>58</v>
      </c>
      <c r="B53" s="40" t="s">
        <v>303</v>
      </c>
      <c r="C53" s="28"/>
      <c r="D53" s="28"/>
      <c r="E53" s="48" t="s">
        <v>30</v>
      </c>
      <c r="F53" s="28" t="s">
        <v>305</v>
      </c>
      <c r="G53" s="31">
        <v>1.0</v>
      </c>
      <c r="H53" s="2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>
      <c r="A54" s="28" t="s">
        <v>59</v>
      </c>
      <c r="B54" s="40" t="s">
        <v>306</v>
      </c>
      <c r="C54" s="28"/>
      <c r="D54" s="28"/>
      <c r="E54" s="48" t="s">
        <v>30</v>
      </c>
      <c r="F54" s="28" t="s">
        <v>97</v>
      </c>
      <c r="G54" s="31">
        <v>1.0</v>
      </c>
      <c r="H54" s="28" t="s">
        <v>192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>
      <c r="A55" s="38" t="s">
        <v>61</v>
      </c>
      <c r="B55" s="38"/>
      <c r="C55" s="38"/>
      <c r="D55" s="38"/>
      <c r="E55" s="38"/>
      <c r="F55" s="38"/>
      <c r="G55" s="39"/>
      <c r="H55" s="38" t="s">
        <v>62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>
      <c r="A56" s="28" t="s">
        <v>63</v>
      </c>
      <c r="B56" s="27" t="s">
        <v>307</v>
      </c>
      <c r="C56" s="28"/>
      <c r="D56" s="28"/>
      <c r="E56" s="48" t="s">
        <v>30</v>
      </c>
      <c r="F56" s="28" t="s">
        <v>97</v>
      </c>
      <c r="G56" s="31">
        <v>1.0</v>
      </c>
      <c r="H56" s="2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>
      <c r="A57" s="38" t="s">
        <v>64</v>
      </c>
      <c r="B57" s="38"/>
      <c r="C57" s="38"/>
      <c r="D57" s="38"/>
      <c r="E57" s="38"/>
      <c r="F57" s="38"/>
      <c r="G57" s="39"/>
      <c r="H57" s="38" t="s">
        <v>62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>
      <c r="A58" s="28" t="s">
        <v>67</v>
      </c>
      <c r="B58" s="28"/>
      <c r="C58" s="28"/>
      <c r="D58" s="28"/>
      <c r="E58" s="48" t="s">
        <v>30</v>
      </c>
      <c r="F58" s="28" t="s">
        <v>97</v>
      </c>
      <c r="G58" s="31">
        <v>1.0</v>
      </c>
      <c r="H58" s="2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>
      <c r="A59" s="28" t="s">
        <v>68</v>
      </c>
      <c r="B59" s="28"/>
      <c r="C59" s="28"/>
      <c r="D59" s="28"/>
      <c r="E59" s="48" t="s">
        <v>30</v>
      </c>
      <c r="F59" s="28" t="s">
        <v>97</v>
      </c>
      <c r="G59" s="31">
        <v>1.0</v>
      </c>
      <c r="H59" s="28" t="s">
        <v>98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>
      <c r="A60" s="28" t="s">
        <v>69</v>
      </c>
      <c r="B60" s="28"/>
      <c r="C60" s="28"/>
      <c r="D60" s="28"/>
      <c r="E60" s="48" t="s">
        <v>30</v>
      </c>
      <c r="F60" s="28" t="s">
        <v>97</v>
      </c>
      <c r="G60" s="31">
        <v>1.0</v>
      </c>
      <c r="H60" s="2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>
      <c r="A61" s="28" t="s">
        <v>71</v>
      </c>
      <c r="B61" s="28"/>
      <c r="C61" s="28"/>
      <c r="D61" s="28"/>
      <c r="E61" s="48" t="s">
        <v>30</v>
      </c>
      <c r="F61" s="28" t="s">
        <v>97</v>
      </c>
      <c r="G61" s="31">
        <v>1.0</v>
      </c>
      <c r="H61" s="2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>
      <c r="A62" s="28" t="s">
        <v>72</v>
      </c>
      <c r="B62" s="28" t="s">
        <v>99</v>
      </c>
      <c r="C62" s="28"/>
      <c r="D62" s="28"/>
      <c r="E62" s="48" t="s">
        <v>30</v>
      </c>
      <c r="F62" s="28" t="s">
        <v>97</v>
      </c>
      <c r="G62" s="31">
        <v>1.0</v>
      </c>
      <c r="H62" s="2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>
      <c r="A63" s="28" t="s">
        <v>74</v>
      </c>
      <c r="B63" s="28"/>
      <c r="C63" s="28"/>
      <c r="D63" s="28"/>
      <c r="E63" s="48" t="s">
        <v>30</v>
      </c>
      <c r="F63" s="28" t="s">
        <v>97</v>
      </c>
      <c r="G63" s="31">
        <v>1.0</v>
      </c>
      <c r="H63" s="2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>
      <c r="A64" s="28" t="s">
        <v>75</v>
      </c>
      <c r="B64" s="28" t="s">
        <v>204</v>
      </c>
      <c r="C64" s="28"/>
      <c r="D64" s="28"/>
      <c r="E64" s="48" t="s">
        <v>30</v>
      </c>
      <c r="F64" s="28" t="s">
        <v>97</v>
      </c>
      <c r="G64" s="31">
        <v>1.0</v>
      </c>
      <c r="H64" s="2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>
      <c r="A65" s="42" t="s">
        <v>76</v>
      </c>
      <c r="B65" s="2"/>
      <c r="C65" s="2"/>
      <c r="D65" s="2"/>
      <c r="E65" s="2"/>
      <c r="F65" s="3"/>
      <c r="G65" s="41">
        <v>20.0</v>
      </c>
      <c r="H65" s="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>
      <c r="A66" s="42" t="s">
        <v>77</v>
      </c>
      <c r="B66" s="2"/>
      <c r="C66" s="2"/>
      <c r="D66" s="2"/>
      <c r="E66" s="2"/>
      <c r="F66" s="3"/>
      <c r="G66" s="41">
        <v>18.0</v>
      </c>
      <c r="H66" s="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>
      <c r="A67" s="42" t="s">
        <v>78</v>
      </c>
      <c r="B67" s="2"/>
      <c r="C67" s="2"/>
      <c r="D67" s="2"/>
      <c r="E67" s="2"/>
      <c r="F67" s="3"/>
      <c r="G67" s="41">
        <v>2.0</v>
      </c>
      <c r="H67" s="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>
      <c r="A70" s="42" t="s">
        <v>8</v>
      </c>
      <c r="B70" s="3"/>
      <c r="C70" s="43" t="s">
        <v>9</v>
      </c>
      <c r="D70" s="2"/>
      <c r="E70" s="2"/>
      <c r="F70" s="2"/>
      <c r="G70" s="2"/>
      <c r="H70" s="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>
      <c r="A71" s="42" t="s">
        <v>308</v>
      </c>
      <c r="B71" s="3"/>
      <c r="C71" s="43" t="s">
        <v>80</v>
      </c>
      <c r="D71" s="2"/>
      <c r="E71" s="2"/>
      <c r="F71" s="2"/>
      <c r="G71" s="2"/>
      <c r="H71" s="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>
      <c r="A72" s="44" t="s">
        <v>12</v>
      </c>
      <c r="B72" s="45" t="s">
        <v>309</v>
      </c>
      <c r="C72" s="2"/>
      <c r="D72" s="2"/>
      <c r="E72" s="2"/>
      <c r="F72" s="2"/>
      <c r="G72" s="2"/>
      <c r="H72" s="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>
      <c r="A73" s="44" t="s">
        <v>14</v>
      </c>
      <c r="B73" s="46" t="s">
        <v>310</v>
      </c>
      <c r="C73" s="2"/>
      <c r="D73" s="2"/>
      <c r="E73" s="2"/>
      <c r="F73" s="2"/>
      <c r="G73" s="2"/>
      <c r="H73" s="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>
      <c r="A74" s="44" t="s">
        <v>16</v>
      </c>
      <c r="B74" s="45" t="s">
        <v>311</v>
      </c>
      <c r="C74" s="2"/>
      <c r="D74" s="2"/>
      <c r="E74" s="2"/>
      <c r="F74" s="2"/>
      <c r="G74" s="2"/>
      <c r="H74" s="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>
      <c r="A75" s="44" t="s">
        <v>18</v>
      </c>
      <c r="B75" s="45" t="s">
        <v>312</v>
      </c>
      <c r="C75" s="2"/>
      <c r="D75" s="2"/>
      <c r="E75" s="2"/>
      <c r="F75" s="2"/>
      <c r="G75" s="2"/>
      <c r="H75" s="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>
      <c r="A76" s="47" t="s">
        <v>20</v>
      </c>
      <c r="B76" s="47" t="s">
        <v>14</v>
      </c>
      <c r="C76" s="47" t="s">
        <v>21</v>
      </c>
      <c r="D76" s="47" t="s">
        <v>22</v>
      </c>
      <c r="E76" s="47" t="s">
        <v>23</v>
      </c>
      <c r="F76" s="47" t="s">
        <v>24</v>
      </c>
      <c r="G76" s="47" t="s">
        <v>25</v>
      </c>
      <c r="H76" s="44" t="s">
        <v>26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>
      <c r="A77" s="28" t="s">
        <v>27</v>
      </c>
      <c r="B77" s="28"/>
      <c r="C77" s="28" t="s">
        <v>28</v>
      </c>
      <c r="D77" s="28" t="s">
        <v>313</v>
      </c>
      <c r="E77" s="48" t="s">
        <v>30</v>
      </c>
      <c r="F77" s="28" t="s">
        <v>314</v>
      </c>
      <c r="G77" s="31">
        <v>1.0</v>
      </c>
      <c r="H77" s="2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>
      <c r="A78" s="28" t="s">
        <v>35</v>
      </c>
      <c r="B78" s="28"/>
      <c r="C78" s="28" t="s">
        <v>28</v>
      </c>
      <c r="D78" s="28"/>
      <c r="E78" s="48" t="s">
        <v>30</v>
      </c>
      <c r="F78" s="28" t="s">
        <v>314</v>
      </c>
      <c r="G78" s="31">
        <v>0.72</v>
      </c>
      <c r="H78" s="2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>
      <c r="A79" s="28" t="s">
        <v>35</v>
      </c>
      <c r="B79" s="28"/>
      <c r="C79" s="28" t="s">
        <v>32</v>
      </c>
      <c r="D79" s="28"/>
      <c r="E79" s="48" t="s">
        <v>30</v>
      </c>
      <c r="F79" s="28" t="s">
        <v>315</v>
      </c>
      <c r="G79" s="31">
        <v>1.0</v>
      </c>
      <c r="H79" s="2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>
      <c r="A80" s="28" t="s">
        <v>35</v>
      </c>
      <c r="B80" s="28"/>
      <c r="C80" s="28" t="s">
        <v>316</v>
      </c>
      <c r="D80" s="28"/>
      <c r="E80" s="48" t="s">
        <v>30</v>
      </c>
      <c r="F80" s="28" t="s">
        <v>314</v>
      </c>
      <c r="G80" s="31">
        <v>0.72</v>
      </c>
      <c r="H80" s="28" t="s">
        <v>317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>
      <c r="A81" s="28" t="s">
        <v>35</v>
      </c>
      <c r="B81" s="28"/>
      <c r="C81" s="51" t="s">
        <v>41</v>
      </c>
      <c r="D81" s="28"/>
      <c r="E81" s="48" t="s">
        <v>42</v>
      </c>
      <c r="F81" s="28" t="s">
        <v>318</v>
      </c>
      <c r="G81" s="31">
        <v>0.51</v>
      </c>
      <c r="H81" s="28" t="s">
        <v>44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>
      <c r="A82" s="32" t="s">
        <v>45</v>
      </c>
      <c r="B82" s="33"/>
      <c r="C82" s="33" t="s">
        <v>41</v>
      </c>
      <c r="D82" s="33"/>
      <c r="E82" s="53" t="s">
        <v>30</v>
      </c>
      <c r="F82" s="33" t="s">
        <v>315</v>
      </c>
      <c r="G82" s="54">
        <v>0.51</v>
      </c>
      <c r="H82" s="33" t="s">
        <v>319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>
      <c r="A83" s="28" t="s">
        <v>48</v>
      </c>
      <c r="B83" s="28"/>
      <c r="C83" s="28" t="s">
        <v>28</v>
      </c>
      <c r="D83" s="28" t="s">
        <v>313</v>
      </c>
      <c r="E83" s="48" t="s">
        <v>30</v>
      </c>
      <c r="F83" s="28" t="s">
        <v>314</v>
      </c>
      <c r="G83" s="31">
        <v>0.72</v>
      </c>
      <c r="H83" s="2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>
      <c r="A84" s="28" t="s">
        <v>48</v>
      </c>
      <c r="B84" s="28"/>
      <c r="C84" s="28" t="s">
        <v>32</v>
      </c>
      <c r="D84" s="28" t="s">
        <v>320</v>
      </c>
      <c r="E84" s="48" t="s">
        <v>30</v>
      </c>
      <c r="F84" s="28" t="s">
        <v>321</v>
      </c>
      <c r="G84" s="31">
        <v>1.0</v>
      </c>
      <c r="H84" s="2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>
      <c r="A85" s="28" t="s">
        <v>48</v>
      </c>
      <c r="B85" s="28"/>
      <c r="C85" s="28" t="s">
        <v>316</v>
      </c>
      <c r="D85" s="58" t="s">
        <v>322</v>
      </c>
      <c r="E85" s="48" t="s">
        <v>30</v>
      </c>
      <c r="F85" s="28" t="s">
        <v>314</v>
      </c>
      <c r="G85" s="31">
        <v>0.72</v>
      </c>
      <c r="H85" s="28" t="s">
        <v>317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>
      <c r="A86" s="28" t="s">
        <v>52</v>
      </c>
      <c r="B86" s="40" t="s">
        <v>323</v>
      </c>
      <c r="C86" s="28"/>
      <c r="D86" s="28"/>
      <c r="E86" s="48" t="s">
        <v>30</v>
      </c>
      <c r="F86" s="28" t="s">
        <v>314</v>
      </c>
      <c r="G86" s="31">
        <v>0.64</v>
      </c>
      <c r="H86" s="2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>
      <c r="A87" s="28" t="s">
        <v>54</v>
      </c>
      <c r="B87" s="40" t="s">
        <v>323</v>
      </c>
      <c r="C87" s="28"/>
      <c r="D87" s="28"/>
      <c r="E87" s="48" t="s">
        <v>30</v>
      </c>
      <c r="F87" s="28" t="s">
        <v>314</v>
      </c>
      <c r="G87" s="31">
        <v>1.0</v>
      </c>
      <c r="H87" s="2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>
      <c r="A88" s="28" t="s">
        <v>55</v>
      </c>
      <c r="B88" s="40" t="s">
        <v>324</v>
      </c>
      <c r="C88" s="28"/>
      <c r="D88" s="28"/>
      <c r="E88" s="48" t="s">
        <v>30</v>
      </c>
      <c r="F88" s="28" t="s">
        <v>314</v>
      </c>
      <c r="G88" s="31">
        <v>1.0</v>
      </c>
      <c r="H88" s="2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>
      <c r="A89" s="28" t="s">
        <v>58</v>
      </c>
      <c r="B89" s="40" t="s">
        <v>324</v>
      </c>
      <c r="C89" s="28"/>
      <c r="D89" s="28"/>
      <c r="E89" s="48" t="s">
        <v>30</v>
      </c>
      <c r="F89" s="28" t="s">
        <v>314</v>
      </c>
      <c r="G89" s="31">
        <v>1.0</v>
      </c>
      <c r="H89" s="2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>
      <c r="A90" s="38" t="s">
        <v>59</v>
      </c>
      <c r="B90" s="38"/>
      <c r="C90" s="38"/>
      <c r="D90" s="38"/>
      <c r="E90" s="38"/>
      <c r="F90" s="38"/>
      <c r="G90" s="39"/>
      <c r="H90" s="38" t="s">
        <v>62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>
      <c r="A91" s="28" t="s">
        <v>61</v>
      </c>
      <c r="B91" s="27" t="s">
        <v>325</v>
      </c>
      <c r="C91" s="28"/>
      <c r="D91" s="28"/>
      <c r="E91" s="48" t="s">
        <v>30</v>
      </c>
      <c r="F91" s="28" t="s">
        <v>314</v>
      </c>
      <c r="G91" s="31">
        <v>1.0</v>
      </c>
      <c r="H91" s="28" t="s">
        <v>326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>
      <c r="A92" s="28" t="s">
        <v>63</v>
      </c>
      <c r="B92" s="28" t="s">
        <v>327</v>
      </c>
      <c r="C92" s="28"/>
      <c r="D92" s="28"/>
      <c r="E92" s="48" t="s">
        <v>30</v>
      </c>
      <c r="F92" s="28" t="s">
        <v>314</v>
      </c>
      <c r="G92" s="31">
        <v>1.0</v>
      </c>
      <c r="H92" s="2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>
      <c r="A93" s="38" t="s">
        <v>64</v>
      </c>
      <c r="B93" s="38"/>
      <c r="C93" s="38"/>
      <c r="D93" s="38"/>
      <c r="E93" s="38"/>
      <c r="F93" s="38"/>
      <c r="G93" s="39"/>
      <c r="H93" s="38" t="s">
        <v>62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>
      <c r="A94" s="28" t="s">
        <v>67</v>
      </c>
      <c r="B94" s="28"/>
      <c r="C94" s="28"/>
      <c r="D94" s="28"/>
      <c r="E94" s="48" t="s">
        <v>42</v>
      </c>
      <c r="F94" s="28" t="s">
        <v>318</v>
      </c>
      <c r="G94" s="31">
        <v>0.68</v>
      </c>
      <c r="H94" s="28" t="s">
        <v>44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>
      <c r="A95" s="32" t="s">
        <v>45</v>
      </c>
      <c r="B95" s="33"/>
      <c r="C95" s="33"/>
      <c r="D95" s="33"/>
      <c r="E95" s="53" t="s">
        <v>30</v>
      </c>
      <c r="F95" s="33" t="s">
        <v>314</v>
      </c>
      <c r="G95" s="54">
        <v>0.68</v>
      </c>
      <c r="H95" s="33" t="s">
        <v>135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>
      <c r="A96" s="28" t="s">
        <v>68</v>
      </c>
      <c r="B96" s="28"/>
      <c r="C96" s="28"/>
      <c r="D96" s="28"/>
      <c r="E96" s="48" t="s">
        <v>42</v>
      </c>
      <c r="F96" s="28" t="s">
        <v>318</v>
      </c>
      <c r="G96" s="31">
        <v>0.68</v>
      </c>
      <c r="H96" s="28" t="s">
        <v>44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>
      <c r="A97" s="32" t="s">
        <v>45</v>
      </c>
      <c r="B97" s="33"/>
      <c r="C97" s="33"/>
      <c r="D97" s="33"/>
      <c r="E97" s="53" t="s">
        <v>30</v>
      </c>
      <c r="F97" s="33" t="s">
        <v>314</v>
      </c>
      <c r="G97" s="54">
        <v>0.68</v>
      </c>
      <c r="H97" s="33" t="s">
        <v>135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>
      <c r="A98" s="28" t="s">
        <v>69</v>
      </c>
      <c r="B98" s="28"/>
      <c r="C98" s="28"/>
      <c r="D98" s="28"/>
      <c r="E98" s="48" t="s">
        <v>30</v>
      </c>
      <c r="F98" s="28" t="s">
        <v>314</v>
      </c>
      <c r="G98" s="31">
        <v>1.0</v>
      </c>
      <c r="H98" s="2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>
      <c r="A99" s="28" t="s">
        <v>71</v>
      </c>
      <c r="B99" s="28"/>
      <c r="C99" s="28"/>
      <c r="D99" s="28"/>
      <c r="E99" s="48" t="s">
        <v>30</v>
      </c>
      <c r="F99" s="28" t="s">
        <v>314</v>
      </c>
      <c r="G99" s="31">
        <v>1.0</v>
      </c>
      <c r="H99" s="2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>
      <c r="A100" s="28" t="s">
        <v>72</v>
      </c>
      <c r="B100" s="28" t="s">
        <v>328</v>
      </c>
      <c r="C100" s="28"/>
      <c r="D100" s="28"/>
      <c r="E100" s="48" t="s">
        <v>30</v>
      </c>
      <c r="F100" s="28" t="s">
        <v>314</v>
      </c>
      <c r="G100" s="31">
        <v>1.0</v>
      </c>
      <c r="H100" s="2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>
      <c r="A101" s="28" t="s">
        <v>74</v>
      </c>
      <c r="B101" s="28"/>
      <c r="C101" s="28"/>
      <c r="D101" s="28"/>
      <c r="E101" s="48" t="s">
        <v>30</v>
      </c>
      <c r="F101" s="28" t="s">
        <v>314</v>
      </c>
      <c r="G101" s="31">
        <v>1.0</v>
      </c>
      <c r="H101" s="28" t="s">
        <v>329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>
      <c r="A102" s="28" t="s">
        <v>75</v>
      </c>
      <c r="B102" s="28" t="s">
        <v>328</v>
      </c>
      <c r="C102" s="28"/>
      <c r="D102" s="28"/>
      <c r="E102" s="48" t="s">
        <v>30</v>
      </c>
      <c r="F102" s="28" t="s">
        <v>314</v>
      </c>
      <c r="G102" s="31">
        <v>1.0</v>
      </c>
      <c r="H102" s="28" t="s">
        <v>329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>
      <c r="A103" s="42" t="s">
        <v>76</v>
      </c>
      <c r="B103" s="2"/>
      <c r="C103" s="2"/>
      <c r="D103" s="2"/>
      <c r="E103" s="2"/>
      <c r="F103" s="3"/>
      <c r="G103" s="41">
        <v>21.0</v>
      </c>
      <c r="H103" s="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>
      <c r="A104" s="42" t="s">
        <v>77</v>
      </c>
      <c r="B104" s="2"/>
      <c r="C104" s="2"/>
      <c r="D104" s="2"/>
      <c r="E104" s="2"/>
      <c r="F104" s="3"/>
      <c r="G104" s="41">
        <v>18.0</v>
      </c>
      <c r="H104" s="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>
      <c r="A105" s="42" t="s">
        <v>78</v>
      </c>
      <c r="B105" s="2"/>
      <c r="C105" s="2"/>
      <c r="D105" s="2"/>
      <c r="E105" s="2"/>
      <c r="F105" s="3"/>
      <c r="G105" s="41">
        <v>3.0</v>
      </c>
      <c r="H105" s="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>
      <c r="A108" s="42" t="s">
        <v>8</v>
      </c>
      <c r="B108" s="3"/>
      <c r="C108" s="43" t="s">
        <v>9</v>
      </c>
      <c r="D108" s="2"/>
      <c r="E108" s="2"/>
      <c r="F108" s="2"/>
      <c r="G108" s="2"/>
      <c r="H108" s="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>
      <c r="A109" s="42" t="s">
        <v>330</v>
      </c>
      <c r="B109" s="3"/>
      <c r="C109" s="43" t="s">
        <v>331</v>
      </c>
      <c r="D109" s="2"/>
      <c r="E109" s="2"/>
      <c r="F109" s="2"/>
      <c r="G109" s="2"/>
      <c r="H109" s="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>
      <c r="A110" s="44" t="s">
        <v>12</v>
      </c>
      <c r="B110" s="45" t="s">
        <v>332</v>
      </c>
      <c r="C110" s="2"/>
      <c r="D110" s="2"/>
      <c r="E110" s="2"/>
      <c r="F110" s="2"/>
      <c r="G110" s="2"/>
      <c r="H110" s="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>
      <c r="A111" s="44" t="s">
        <v>14</v>
      </c>
      <c r="B111" s="46" t="s">
        <v>333</v>
      </c>
      <c r="C111" s="2"/>
      <c r="D111" s="2"/>
      <c r="E111" s="2"/>
      <c r="F111" s="2"/>
      <c r="G111" s="2"/>
      <c r="H111" s="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>
      <c r="A112" s="44" t="s">
        <v>16</v>
      </c>
      <c r="B112" s="45" t="s">
        <v>334</v>
      </c>
      <c r="C112" s="2"/>
      <c r="D112" s="2"/>
      <c r="E112" s="2"/>
      <c r="F112" s="2"/>
      <c r="G112" s="2"/>
      <c r="H112" s="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>
      <c r="A113" s="44" t="s">
        <v>18</v>
      </c>
      <c r="B113" s="45" t="s">
        <v>335</v>
      </c>
      <c r="C113" s="2"/>
      <c r="D113" s="2"/>
      <c r="E113" s="2"/>
      <c r="F113" s="2"/>
      <c r="G113" s="2"/>
      <c r="H113" s="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>
      <c r="A114" s="47" t="s">
        <v>20</v>
      </c>
      <c r="B114" s="47" t="s">
        <v>14</v>
      </c>
      <c r="C114" s="47" t="s">
        <v>21</v>
      </c>
      <c r="D114" s="47" t="s">
        <v>22</v>
      </c>
      <c r="E114" s="47" t="s">
        <v>23</v>
      </c>
      <c r="F114" s="47" t="s">
        <v>24</v>
      </c>
      <c r="G114" s="47" t="s">
        <v>25</v>
      </c>
      <c r="H114" s="44" t="s">
        <v>26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>
      <c r="A115" s="28" t="s">
        <v>27</v>
      </c>
      <c r="B115" s="28"/>
      <c r="C115" s="28" t="s">
        <v>28</v>
      </c>
      <c r="D115" s="28" t="s">
        <v>336</v>
      </c>
      <c r="E115" s="48" t="s">
        <v>30</v>
      </c>
      <c r="F115" s="28" t="s">
        <v>337</v>
      </c>
      <c r="G115" s="31">
        <v>1.0</v>
      </c>
      <c r="H115" s="2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>
      <c r="A116" s="28" t="s">
        <v>35</v>
      </c>
      <c r="B116" s="28"/>
      <c r="C116" s="28" t="s">
        <v>32</v>
      </c>
      <c r="D116" s="28"/>
      <c r="E116" s="48" t="s">
        <v>30</v>
      </c>
      <c r="F116" s="28" t="s">
        <v>338</v>
      </c>
      <c r="G116" s="31">
        <v>1.0</v>
      </c>
      <c r="H116" s="2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>
      <c r="A117" s="28" t="s">
        <v>35</v>
      </c>
      <c r="B117" s="28"/>
      <c r="C117" s="28" t="s">
        <v>339</v>
      </c>
      <c r="D117" s="28"/>
      <c r="E117" s="48" t="s">
        <v>30</v>
      </c>
      <c r="F117" s="28" t="s">
        <v>337</v>
      </c>
      <c r="G117" s="31">
        <v>1.0</v>
      </c>
      <c r="H117" s="28" t="s">
        <v>340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>
      <c r="A118" s="28" t="s">
        <v>35</v>
      </c>
      <c r="B118" s="28"/>
      <c r="C118" s="51" t="s">
        <v>341</v>
      </c>
      <c r="D118" s="28"/>
      <c r="E118" s="48" t="s">
        <v>30</v>
      </c>
      <c r="F118" s="28" t="s">
        <v>337</v>
      </c>
      <c r="G118" s="31">
        <v>1.0</v>
      </c>
      <c r="H118" s="28" t="s">
        <v>342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>
      <c r="A119" s="28" t="s">
        <v>35</v>
      </c>
      <c r="B119" s="28"/>
      <c r="C119" s="51" t="s">
        <v>41</v>
      </c>
      <c r="D119" s="28"/>
      <c r="E119" s="48" t="s">
        <v>30</v>
      </c>
      <c r="F119" s="28" t="s">
        <v>338</v>
      </c>
      <c r="G119" s="31">
        <v>1.0</v>
      </c>
      <c r="H119" s="28" t="s">
        <v>340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>
      <c r="A120" s="28" t="s">
        <v>48</v>
      </c>
      <c r="B120" s="28"/>
      <c r="C120" s="28" t="s">
        <v>32</v>
      </c>
      <c r="D120" s="28" t="s">
        <v>343</v>
      </c>
      <c r="E120" s="48" t="s">
        <v>30</v>
      </c>
      <c r="F120" s="28" t="s">
        <v>344</v>
      </c>
      <c r="G120" s="31">
        <v>1.0</v>
      </c>
      <c r="H120" s="2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>
      <c r="A121" s="28" t="s">
        <v>48</v>
      </c>
      <c r="B121" s="28"/>
      <c r="C121" s="28" t="s">
        <v>339</v>
      </c>
      <c r="D121" s="28" t="s">
        <v>345</v>
      </c>
      <c r="E121" s="48" t="s">
        <v>30</v>
      </c>
      <c r="F121" s="28" t="s">
        <v>337</v>
      </c>
      <c r="G121" s="31">
        <v>1.0</v>
      </c>
      <c r="H121" s="2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>
      <c r="A122" s="28" t="s">
        <v>52</v>
      </c>
      <c r="B122" s="40" t="s">
        <v>346</v>
      </c>
      <c r="C122" s="28"/>
      <c r="D122" s="28"/>
      <c r="E122" s="48" t="s">
        <v>42</v>
      </c>
      <c r="F122" s="28" t="s">
        <v>347</v>
      </c>
      <c r="G122" s="31">
        <v>1.0</v>
      </c>
      <c r="H122" s="28" t="s">
        <v>94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>
      <c r="A123" s="28" t="s">
        <v>54</v>
      </c>
      <c r="B123" s="40" t="s">
        <v>346</v>
      </c>
      <c r="C123" s="28"/>
      <c r="D123" s="28"/>
      <c r="E123" s="48" t="s">
        <v>30</v>
      </c>
      <c r="F123" s="28" t="s">
        <v>337</v>
      </c>
      <c r="G123" s="31">
        <v>1.0</v>
      </c>
      <c r="H123" s="2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>
      <c r="A124" s="28" t="s">
        <v>55</v>
      </c>
      <c r="B124" s="40" t="s">
        <v>348</v>
      </c>
      <c r="C124" s="28"/>
      <c r="D124" s="28"/>
      <c r="E124" s="48" t="s">
        <v>42</v>
      </c>
      <c r="F124" s="28" t="s">
        <v>349</v>
      </c>
      <c r="G124" s="31">
        <v>1.0</v>
      </c>
      <c r="H124" s="28" t="s">
        <v>94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>
      <c r="A125" s="28" t="s">
        <v>58</v>
      </c>
      <c r="B125" s="40" t="s">
        <v>348</v>
      </c>
      <c r="C125" s="28"/>
      <c r="D125" s="28"/>
      <c r="E125" s="48" t="s">
        <v>30</v>
      </c>
      <c r="F125" s="28" t="s">
        <v>337</v>
      </c>
      <c r="G125" s="31">
        <v>1.0</v>
      </c>
      <c r="H125" s="2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>
      <c r="A126" s="28" t="s">
        <v>59</v>
      </c>
      <c r="B126" s="40" t="s">
        <v>350</v>
      </c>
      <c r="C126" s="28"/>
      <c r="D126" s="28"/>
      <c r="E126" s="48" t="s">
        <v>30</v>
      </c>
      <c r="F126" s="28" t="s">
        <v>337</v>
      </c>
      <c r="G126" s="31">
        <v>1.0</v>
      </c>
      <c r="H126" s="2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>
      <c r="A127" s="38" t="s">
        <v>61</v>
      </c>
      <c r="B127" s="38"/>
      <c r="C127" s="38"/>
      <c r="D127" s="38"/>
      <c r="E127" s="38"/>
      <c r="F127" s="38"/>
      <c r="G127" s="39"/>
      <c r="H127" s="38" t="s">
        <v>62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>
      <c r="A128" s="38" t="s">
        <v>63</v>
      </c>
      <c r="B128" s="38"/>
      <c r="C128" s="38"/>
      <c r="D128" s="38"/>
      <c r="E128" s="38"/>
      <c r="F128" s="38"/>
      <c r="G128" s="39"/>
      <c r="H128" s="38" t="s">
        <v>62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>
      <c r="A129" s="38" t="s">
        <v>64</v>
      </c>
      <c r="B129" s="38"/>
      <c r="C129" s="38"/>
      <c r="D129" s="38"/>
      <c r="E129" s="38"/>
      <c r="F129" s="38"/>
      <c r="G129" s="39"/>
      <c r="H129" s="59" t="s">
        <v>62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>
      <c r="A130" s="28" t="s">
        <v>67</v>
      </c>
      <c r="B130" s="28"/>
      <c r="C130" s="28"/>
      <c r="D130" s="28"/>
      <c r="E130" s="48" t="s">
        <v>30</v>
      </c>
      <c r="F130" s="28" t="s">
        <v>337</v>
      </c>
      <c r="G130" s="31">
        <v>1.0</v>
      </c>
      <c r="H130" s="2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>
      <c r="A131" s="28" t="s">
        <v>68</v>
      </c>
      <c r="B131" s="28"/>
      <c r="C131" s="28"/>
      <c r="D131" s="28"/>
      <c r="E131" s="48" t="s">
        <v>30</v>
      </c>
      <c r="F131" s="28" t="s">
        <v>337</v>
      </c>
      <c r="G131" s="31">
        <v>1.0</v>
      </c>
      <c r="H131" s="2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>
      <c r="A132" s="28" t="s">
        <v>69</v>
      </c>
      <c r="B132" s="28"/>
      <c r="C132" s="28"/>
      <c r="D132" s="28"/>
      <c r="E132" s="48" t="s">
        <v>30</v>
      </c>
      <c r="F132" s="28" t="s">
        <v>337</v>
      </c>
      <c r="G132" s="31">
        <v>1.0</v>
      </c>
      <c r="H132" s="2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>
      <c r="A133" s="28" t="s">
        <v>71</v>
      </c>
      <c r="B133" s="28"/>
      <c r="C133" s="28"/>
      <c r="D133" s="28"/>
      <c r="E133" s="48" t="s">
        <v>30</v>
      </c>
      <c r="F133" s="28" t="s">
        <v>337</v>
      </c>
      <c r="G133" s="31">
        <v>1.0</v>
      </c>
      <c r="H133" s="2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>
      <c r="A134" s="28" t="s">
        <v>72</v>
      </c>
      <c r="B134" s="28" t="s">
        <v>351</v>
      </c>
      <c r="C134" s="28"/>
      <c r="D134" s="28"/>
      <c r="E134" s="48" t="s">
        <v>30</v>
      </c>
      <c r="F134" s="28" t="s">
        <v>337</v>
      </c>
      <c r="G134" s="31">
        <v>1.0</v>
      </c>
      <c r="H134" s="2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>
      <c r="A135" s="38" t="s">
        <v>74</v>
      </c>
      <c r="B135" s="38"/>
      <c r="C135" s="38"/>
      <c r="D135" s="38"/>
      <c r="E135" s="38"/>
      <c r="F135" s="38"/>
      <c r="G135" s="39"/>
      <c r="H135" s="38" t="s">
        <v>73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>
      <c r="A136" s="28" t="s">
        <v>75</v>
      </c>
      <c r="B136" s="28" t="s">
        <v>351</v>
      </c>
      <c r="C136" s="28"/>
      <c r="D136" s="28"/>
      <c r="E136" s="48" t="s">
        <v>30</v>
      </c>
      <c r="F136" s="28" t="s">
        <v>337</v>
      </c>
      <c r="G136" s="31">
        <v>1.0</v>
      </c>
      <c r="H136" s="2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>
      <c r="A137" s="42" t="s">
        <v>76</v>
      </c>
      <c r="B137" s="2"/>
      <c r="C137" s="2"/>
      <c r="D137" s="2"/>
      <c r="E137" s="2"/>
      <c r="F137" s="3"/>
      <c r="G137" s="41">
        <v>18.0</v>
      </c>
      <c r="H137" s="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>
      <c r="A138" s="42" t="s">
        <v>77</v>
      </c>
      <c r="B138" s="2"/>
      <c r="C138" s="2"/>
      <c r="D138" s="2"/>
      <c r="E138" s="2"/>
      <c r="F138" s="3"/>
      <c r="G138" s="41">
        <v>16.0</v>
      </c>
      <c r="H138" s="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>
      <c r="A139" s="42" t="s">
        <v>78</v>
      </c>
      <c r="B139" s="2"/>
      <c r="C139" s="2"/>
      <c r="D139" s="2"/>
      <c r="E139" s="2"/>
      <c r="F139" s="3"/>
      <c r="G139" s="41">
        <v>2.0</v>
      </c>
      <c r="H139" s="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>
      <c r="A142" s="42" t="s">
        <v>8</v>
      </c>
      <c r="B142" s="3"/>
      <c r="C142" s="43" t="s">
        <v>9</v>
      </c>
      <c r="D142" s="2"/>
      <c r="E142" s="2"/>
      <c r="F142" s="2"/>
      <c r="G142" s="2"/>
      <c r="H142" s="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>
      <c r="A143" s="42" t="s">
        <v>352</v>
      </c>
      <c r="B143" s="3"/>
      <c r="C143" s="43" t="s">
        <v>353</v>
      </c>
      <c r="D143" s="2"/>
      <c r="E143" s="2"/>
      <c r="F143" s="2"/>
      <c r="G143" s="2"/>
      <c r="H143" s="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>
      <c r="A144" s="44" t="s">
        <v>12</v>
      </c>
      <c r="B144" s="24" t="s">
        <v>354</v>
      </c>
      <c r="C144" s="2"/>
      <c r="D144" s="2"/>
      <c r="E144" s="2"/>
      <c r="F144" s="2"/>
      <c r="G144" s="2"/>
      <c r="H144" s="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>
      <c r="A145" s="44" t="s">
        <v>14</v>
      </c>
      <c r="B145" s="46" t="s">
        <v>355</v>
      </c>
      <c r="C145" s="2"/>
      <c r="D145" s="2"/>
      <c r="E145" s="2"/>
      <c r="F145" s="2"/>
      <c r="G145" s="2"/>
      <c r="H145" s="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>
      <c r="A146" s="44" t="s">
        <v>16</v>
      </c>
      <c r="B146" s="45" t="s">
        <v>356</v>
      </c>
      <c r="C146" s="2"/>
      <c r="D146" s="2"/>
      <c r="E146" s="2"/>
      <c r="F146" s="2"/>
      <c r="G146" s="2"/>
      <c r="H146" s="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>
      <c r="A147" s="44" t="s">
        <v>18</v>
      </c>
      <c r="B147" s="45" t="s">
        <v>357</v>
      </c>
      <c r="C147" s="2"/>
      <c r="D147" s="2"/>
      <c r="E147" s="2"/>
      <c r="F147" s="2"/>
      <c r="G147" s="2"/>
      <c r="H147" s="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>
      <c r="A148" s="47" t="s">
        <v>20</v>
      </c>
      <c r="B148" s="47" t="s">
        <v>14</v>
      </c>
      <c r="C148" s="47" t="s">
        <v>21</v>
      </c>
      <c r="D148" s="47" t="s">
        <v>22</v>
      </c>
      <c r="E148" s="47" t="s">
        <v>23</v>
      </c>
      <c r="F148" s="47" t="s">
        <v>24</v>
      </c>
      <c r="G148" s="47" t="s">
        <v>25</v>
      </c>
      <c r="H148" s="44" t="s">
        <v>26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>
      <c r="A149" s="28" t="s">
        <v>27</v>
      </c>
      <c r="B149" s="28"/>
      <c r="C149" s="28" t="s">
        <v>28</v>
      </c>
      <c r="D149" s="28" t="s">
        <v>358</v>
      </c>
      <c r="E149" s="48" t="s">
        <v>30</v>
      </c>
      <c r="F149" s="28" t="s">
        <v>359</v>
      </c>
      <c r="G149" s="31">
        <v>1.0</v>
      </c>
      <c r="H149" s="2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>
      <c r="A150" s="28" t="s">
        <v>27</v>
      </c>
      <c r="B150" s="28"/>
      <c r="C150" s="28" t="s">
        <v>32</v>
      </c>
      <c r="D150" s="28" t="s">
        <v>360</v>
      </c>
      <c r="E150" s="48" t="s">
        <v>30</v>
      </c>
      <c r="F150" s="28" t="s">
        <v>361</v>
      </c>
      <c r="G150" s="31">
        <v>1.0</v>
      </c>
      <c r="H150" s="2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>
      <c r="A151" s="28" t="s">
        <v>35</v>
      </c>
      <c r="B151" s="28"/>
      <c r="C151" s="28" t="s">
        <v>36</v>
      </c>
      <c r="D151" s="28"/>
      <c r="E151" s="48" t="s">
        <v>30</v>
      </c>
      <c r="F151" s="28" t="s">
        <v>362</v>
      </c>
      <c r="G151" s="31">
        <v>1.0</v>
      </c>
      <c r="H151" s="2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>
      <c r="A152" s="28" t="s">
        <v>35</v>
      </c>
      <c r="B152" s="28"/>
      <c r="C152" s="28" t="s">
        <v>363</v>
      </c>
      <c r="D152" s="28"/>
      <c r="E152" s="48" t="s">
        <v>30</v>
      </c>
      <c r="F152" s="28" t="s">
        <v>364</v>
      </c>
      <c r="G152" s="31">
        <v>0.82</v>
      </c>
      <c r="H152" s="2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>
      <c r="A153" s="28" t="s">
        <v>35</v>
      </c>
      <c r="B153" s="28"/>
      <c r="C153" s="28" t="s">
        <v>365</v>
      </c>
      <c r="D153" s="28"/>
      <c r="E153" s="48" t="s">
        <v>30</v>
      </c>
      <c r="F153" s="28" t="s">
        <v>359</v>
      </c>
      <c r="G153" s="31">
        <v>1.0</v>
      </c>
      <c r="H153" s="28" t="s">
        <v>366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>
      <c r="A154" s="28" t="s">
        <v>35</v>
      </c>
      <c r="B154" s="28"/>
      <c r="C154" s="28" t="s">
        <v>41</v>
      </c>
      <c r="D154" s="28"/>
      <c r="E154" s="48"/>
      <c r="F154" s="28" t="s">
        <v>362</v>
      </c>
      <c r="G154" s="31">
        <v>0.73</v>
      </c>
      <c r="H154" s="28" t="s">
        <v>366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>
      <c r="A155" s="28" t="s">
        <v>48</v>
      </c>
      <c r="B155" s="28"/>
      <c r="C155" s="28" t="s">
        <v>36</v>
      </c>
      <c r="D155" s="28" t="s">
        <v>358</v>
      </c>
      <c r="E155" s="48" t="s">
        <v>30</v>
      </c>
      <c r="F155" s="28" t="s">
        <v>367</v>
      </c>
      <c r="G155" s="31">
        <v>1.0</v>
      </c>
      <c r="H155" s="2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>
      <c r="A156" s="49" t="s">
        <v>48</v>
      </c>
      <c r="B156" s="28"/>
      <c r="C156" s="28" t="s">
        <v>363</v>
      </c>
      <c r="D156" s="28" t="s">
        <v>368</v>
      </c>
      <c r="E156" s="48" t="s">
        <v>30</v>
      </c>
      <c r="F156" s="28" t="s">
        <v>359</v>
      </c>
      <c r="G156" s="31">
        <v>0.82</v>
      </c>
      <c r="H156" s="2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>
      <c r="A157" s="28" t="s">
        <v>48</v>
      </c>
      <c r="B157" s="28"/>
      <c r="C157" s="28" t="s">
        <v>365</v>
      </c>
      <c r="D157" s="28" t="s">
        <v>369</v>
      </c>
      <c r="E157" s="48" t="s">
        <v>30</v>
      </c>
      <c r="F157" s="28" t="s">
        <v>359</v>
      </c>
      <c r="G157" s="31">
        <v>1.0</v>
      </c>
      <c r="H157" s="28" t="s">
        <v>366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>
      <c r="A158" s="28" t="s">
        <v>52</v>
      </c>
      <c r="B158" s="50" t="s">
        <v>370</v>
      </c>
      <c r="C158" s="28"/>
      <c r="D158" s="28"/>
      <c r="E158" s="48" t="s">
        <v>42</v>
      </c>
      <c r="F158" s="28" t="s">
        <v>362</v>
      </c>
      <c r="G158" s="31">
        <v>1.0</v>
      </c>
      <c r="H158" s="28" t="s">
        <v>94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>
      <c r="A159" s="28" t="s">
        <v>54</v>
      </c>
      <c r="B159" s="50" t="s">
        <v>370</v>
      </c>
      <c r="C159" s="28"/>
      <c r="D159" s="28"/>
      <c r="E159" s="48" t="s">
        <v>30</v>
      </c>
      <c r="F159" s="28" t="s">
        <v>359</v>
      </c>
      <c r="G159" s="31">
        <v>1.0</v>
      </c>
      <c r="H159" s="2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>
      <c r="A160" s="28" t="s">
        <v>55</v>
      </c>
      <c r="B160" s="50" t="s">
        <v>371</v>
      </c>
      <c r="C160" s="28"/>
      <c r="D160" s="28"/>
      <c r="E160" s="48" t="s">
        <v>30</v>
      </c>
      <c r="F160" s="28" t="s">
        <v>359</v>
      </c>
      <c r="G160" s="31">
        <v>1.0</v>
      </c>
      <c r="H160" s="2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>
      <c r="A161" s="28" t="s">
        <v>58</v>
      </c>
      <c r="B161" s="50" t="s">
        <v>371</v>
      </c>
      <c r="C161" s="28"/>
      <c r="D161" s="28"/>
      <c r="E161" s="48" t="s">
        <v>30</v>
      </c>
      <c r="F161" s="60" t="s">
        <v>359</v>
      </c>
      <c r="G161" s="31">
        <v>1.0</v>
      </c>
      <c r="H161" s="2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>
      <c r="A162" s="28" t="s">
        <v>59</v>
      </c>
      <c r="B162" s="50" t="s">
        <v>372</v>
      </c>
      <c r="C162" s="28"/>
      <c r="D162" s="28"/>
      <c r="E162" s="48" t="s">
        <v>30</v>
      </c>
      <c r="F162" s="28" t="s">
        <v>359</v>
      </c>
      <c r="G162" s="31">
        <v>0.67</v>
      </c>
      <c r="H162" s="2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>
      <c r="A163" s="28" t="s">
        <v>61</v>
      </c>
      <c r="B163" s="27" t="s">
        <v>373</v>
      </c>
      <c r="C163" s="28"/>
      <c r="D163" s="28"/>
      <c r="E163" s="48" t="s">
        <v>30</v>
      </c>
      <c r="F163" s="28" t="s">
        <v>359</v>
      </c>
      <c r="G163" s="31">
        <v>1.0</v>
      </c>
      <c r="H163" s="2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>
      <c r="A164" s="38" t="s">
        <v>63</v>
      </c>
      <c r="B164" s="38"/>
      <c r="C164" s="38"/>
      <c r="D164" s="38"/>
      <c r="E164" s="38"/>
      <c r="F164" s="38"/>
      <c r="G164" s="39"/>
      <c r="H164" s="38" t="s">
        <v>62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>
      <c r="A165" s="28" t="s">
        <v>64</v>
      </c>
      <c r="B165" s="50" t="s">
        <v>374</v>
      </c>
      <c r="C165" s="28"/>
      <c r="D165" s="28"/>
      <c r="E165" s="48" t="s">
        <v>30</v>
      </c>
      <c r="F165" s="28" t="s">
        <v>359</v>
      </c>
      <c r="G165" s="31">
        <v>1.0</v>
      </c>
      <c r="H165" s="2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>
      <c r="A166" s="28" t="s">
        <v>67</v>
      </c>
      <c r="B166" s="28"/>
      <c r="C166" s="28"/>
      <c r="D166" s="28"/>
      <c r="E166" s="48" t="s">
        <v>30</v>
      </c>
      <c r="F166" s="28" t="s">
        <v>359</v>
      </c>
      <c r="G166" s="31">
        <v>0.63</v>
      </c>
      <c r="H166" s="2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>
      <c r="A167" s="28" t="s">
        <v>68</v>
      </c>
      <c r="B167" s="28"/>
      <c r="C167" s="28"/>
      <c r="D167" s="28"/>
      <c r="E167" s="48" t="s">
        <v>30</v>
      </c>
      <c r="F167" s="28" t="s">
        <v>359</v>
      </c>
      <c r="G167" s="31">
        <v>0.63</v>
      </c>
      <c r="H167" s="2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>
      <c r="A168" s="38" t="s">
        <v>69</v>
      </c>
      <c r="B168" s="38"/>
      <c r="C168" s="38"/>
      <c r="D168" s="38"/>
      <c r="E168" s="38"/>
      <c r="F168" s="38"/>
      <c r="G168" s="39"/>
      <c r="H168" s="38" t="s">
        <v>375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>
      <c r="A169" s="28" t="s">
        <v>71</v>
      </c>
      <c r="B169" s="28"/>
      <c r="C169" s="28"/>
      <c r="D169" s="28"/>
      <c r="E169" s="48" t="s">
        <v>30</v>
      </c>
      <c r="F169" s="28" t="s">
        <v>359</v>
      </c>
      <c r="G169" s="31">
        <v>1.0</v>
      </c>
      <c r="H169" s="2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>
      <c r="A170" s="28" t="s">
        <v>72</v>
      </c>
      <c r="B170" s="28" t="s">
        <v>376</v>
      </c>
      <c r="C170" s="28"/>
      <c r="D170" s="28"/>
      <c r="E170" s="48" t="s">
        <v>30</v>
      </c>
      <c r="F170" s="28" t="s">
        <v>359</v>
      </c>
      <c r="G170" s="31">
        <v>1.0</v>
      </c>
      <c r="H170" s="2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>
      <c r="A171" s="28" t="s">
        <v>74</v>
      </c>
      <c r="B171" s="28"/>
      <c r="C171" s="28"/>
      <c r="D171" s="28"/>
      <c r="E171" s="48" t="s">
        <v>30</v>
      </c>
      <c r="F171" s="28" t="s">
        <v>359</v>
      </c>
      <c r="G171" s="31">
        <v>1.0</v>
      </c>
      <c r="H171" s="28" t="s">
        <v>366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>
      <c r="A172" s="28" t="s">
        <v>75</v>
      </c>
      <c r="B172" s="28" t="s">
        <v>377</v>
      </c>
      <c r="C172" s="28"/>
      <c r="D172" s="28"/>
      <c r="E172" s="48" t="s">
        <v>30</v>
      </c>
      <c r="F172" s="28" t="s">
        <v>359</v>
      </c>
      <c r="G172" s="31">
        <v>1.0</v>
      </c>
      <c r="H172" s="2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>
      <c r="A173" s="42" t="s">
        <v>76</v>
      </c>
      <c r="B173" s="2"/>
      <c r="C173" s="2"/>
      <c r="D173" s="2"/>
      <c r="E173" s="2"/>
      <c r="F173" s="3"/>
      <c r="G173" s="41">
        <v>21.0</v>
      </c>
      <c r="H173" s="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>
      <c r="A174" s="42" t="s">
        <v>77</v>
      </c>
      <c r="B174" s="2"/>
      <c r="C174" s="2"/>
      <c r="D174" s="2"/>
      <c r="E174" s="2"/>
      <c r="F174" s="3"/>
      <c r="G174" s="41">
        <v>20.0</v>
      </c>
      <c r="H174" s="3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>
      <c r="A175" s="42" t="s">
        <v>78</v>
      </c>
      <c r="B175" s="2"/>
      <c r="C175" s="2"/>
      <c r="D175" s="2"/>
      <c r="E175" s="2"/>
      <c r="F175" s="3"/>
      <c r="G175" s="41">
        <v>1.0</v>
      </c>
      <c r="H175" s="3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>
      <c r="A178" s="42" t="s">
        <v>8</v>
      </c>
      <c r="B178" s="3"/>
      <c r="C178" s="43" t="s">
        <v>9</v>
      </c>
      <c r="D178" s="2"/>
      <c r="E178" s="2"/>
      <c r="F178" s="2"/>
      <c r="G178" s="2"/>
      <c r="H178" s="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>
      <c r="A179" s="42" t="s">
        <v>378</v>
      </c>
      <c r="B179" s="3"/>
      <c r="C179" s="43" t="s">
        <v>379</v>
      </c>
      <c r="D179" s="2"/>
      <c r="E179" s="2"/>
      <c r="F179" s="2"/>
      <c r="G179" s="2"/>
      <c r="H179" s="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>
      <c r="A180" s="44" t="s">
        <v>12</v>
      </c>
      <c r="B180" s="45" t="s">
        <v>380</v>
      </c>
      <c r="C180" s="2"/>
      <c r="D180" s="2"/>
      <c r="E180" s="2"/>
      <c r="F180" s="2"/>
      <c r="G180" s="2"/>
      <c r="H180" s="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>
      <c r="A181" s="44" t="s">
        <v>14</v>
      </c>
      <c r="B181" s="46" t="s">
        <v>381</v>
      </c>
      <c r="C181" s="2"/>
      <c r="D181" s="2"/>
      <c r="E181" s="2"/>
      <c r="F181" s="2"/>
      <c r="G181" s="2"/>
      <c r="H181" s="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>
      <c r="A182" s="44" t="s">
        <v>16</v>
      </c>
      <c r="B182" s="45" t="s">
        <v>382</v>
      </c>
      <c r="C182" s="2"/>
      <c r="D182" s="2"/>
      <c r="E182" s="2"/>
      <c r="F182" s="2"/>
      <c r="G182" s="2"/>
      <c r="H182" s="3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>
      <c r="A183" s="44" t="s">
        <v>18</v>
      </c>
      <c r="B183" s="45" t="s">
        <v>383</v>
      </c>
      <c r="C183" s="2"/>
      <c r="D183" s="2"/>
      <c r="E183" s="2"/>
      <c r="F183" s="2"/>
      <c r="G183" s="2"/>
      <c r="H183" s="3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>
      <c r="A184" s="47" t="s">
        <v>20</v>
      </c>
      <c r="B184" s="47" t="s">
        <v>14</v>
      </c>
      <c r="C184" s="47" t="s">
        <v>21</v>
      </c>
      <c r="D184" s="47" t="s">
        <v>22</v>
      </c>
      <c r="E184" s="47" t="s">
        <v>23</v>
      </c>
      <c r="F184" s="47" t="s">
        <v>24</v>
      </c>
      <c r="G184" s="47" t="s">
        <v>25</v>
      </c>
      <c r="H184" s="44" t="s">
        <v>26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>
      <c r="A185" s="28" t="s">
        <v>27</v>
      </c>
      <c r="B185" s="28"/>
      <c r="C185" s="28" t="s">
        <v>28</v>
      </c>
      <c r="D185" s="28" t="s">
        <v>179</v>
      </c>
      <c r="E185" s="48" t="s">
        <v>30</v>
      </c>
      <c r="F185" s="28" t="s">
        <v>384</v>
      </c>
      <c r="G185" s="31">
        <v>1.0</v>
      </c>
      <c r="H185" s="2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>
      <c r="A186" s="28" t="s">
        <v>27</v>
      </c>
      <c r="B186" s="28"/>
      <c r="C186" s="28" t="s">
        <v>385</v>
      </c>
      <c r="D186" s="28" t="s">
        <v>386</v>
      </c>
      <c r="E186" s="48" t="s">
        <v>30</v>
      </c>
      <c r="F186" s="28" t="s">
        <v>384</v>
      </c>
      <c r="G186" s="31">
        <v>1.0</v>
      </c>
      <c r="H186" s="2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>
      <c r="A187" s="28" t="s">
        <v>35</v>
      </c>
      <c r="B187" s="28"/>
      <c r="C187" s="28" t="s">
        <v>32</v>
      </c>
      <c r="D187" s="28"/>
      <c r="E187" s="48" t="s">
        <v>30</v>
      </c>
      <c r="F187" s="28" t="s">
        <v>387</v>
      </c>
      <c r="G187" s="31">
        <v>1.0</v>
      </c>
      <c r="H187" s="2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>
      <c r="A188" s="28" t="s">
        <v>35</v>
      </c>
      <c r="B188" s="28"/>
      <c r="C188" s="28" t="s">
        <v>36</v>
      </c>
      <c r="D188" s="28"/>
      <c r="E188" s="48" t="s">
        <v>30</v>
      </c>
      <c r="F188" s="28" t="s">
        <v>384</v>
      </c>
      <c r="G188" s="31">
        <v>1.0</v>
      </c>
      <c r="H188" s="28" t="s">
        <v>38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>
      <c r="A189" s="28" t="s">
        <v>35</v>
      </c>
      <c r="B189" s="28"/>
      <c r="C189" s="28" t="s">
        <v>39</v>
      </c>
      <c r="D189" s="28"/>
      <c r="E189" s="48" t="s">
        <v>30</v>
      </c>
      <c r="F189" s="28" t="s">
        <v>384</v>
      </c>
      <c r="G189" s="31">
        <v>1.0</v>
      </c>
      <c r="H189" s="28" t="s">
        <v>388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>
      <c r="A190" s="28" t="s">
        <v>35</v>
      </c>
      <c r="B190" s="28"/>
      <c r="C190" s="51" t="s">
        <v>41</v>
      </c>
      <c r="D190" s="28"/>
      <c r="E190" s="48" t="s">
        <v>42</v>
      </c>
      <c r="F190" s="28" t="s">
        <v>389</v>
      </c>
      <c r="G190" s="31">
        <v>0.57</v>
      </c>
      <c r="H190" s="28" t="s">
        <v>44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>
      <c r="A191" s="28" t="s">
        <v>48</v>
      </c>
      <c r="B191" s="28"/>
      <c r="C191" s="28" t="s">
        <v>32</v>
      </c>
      <c r="D191" s="28" t="s">
        <v>390</v>
      </c>
      <c r="E191" s="48" t="s">
        <v>30</v>
      </c>
      <c r="F191" s="28" t="s">
        <v>391</v>
      </c>
      <c r="G191" s="31">
        <v>1.0</v>
      </c>
      <c r="H191" s="2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>
      <c r="A192" s="28" t="s">
        <v>48</v>
      </c>
      <c r="B192" s="28"/>
      <c r="C192" s="28" t="s">
        <v>36</v>
      </c>
      <c r="D192" s="28" t="s">
        <v>392</v>
      </c>
      <c r="E192" s="48" t="s">
        <v>30</v>
      </c>
      <c r="F192" s="28" t="s">
        <v>384</v>
      </c>
      <c r="G192" s="31">
        <v>1.0</v>
      </c>
      <c r="H192" s="2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>
      <c r="A193" s="28" t="s">
        <v>48</v>
      </c>
      <c r="B193" s="28"/>
      <c r="C193" s="28" t="s">
        <v>39</v>
      </c>
      <c r="D193" s="28" t="s">
        <v>50</v>
      </c>
      <c r="E193" s="48" t="s">
        <v>30</v>
      </c>
      <c r="F193" s="28" t="s">
        <v>384</v>
      </c>
      <c r="G193" s="31">
        <v>0.7</v>
      </c>
      <c r="H193" s="28" t="s">
        <v>388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>
      <c r="A194" s="28" t="s">
        <v>52</v>
      </c>
      <c r="B194" s="40" t="s">
        <v>393</v>
      </c>
      <c r="C194" s="28"/>
      <c r="D194" s="28"/>
      <c r="E194" s="48" t="s">
        <v>42</v>
      </c>
      <c r="F194" s="28" t="s">
        <v>394</v>
      </c>
      <c r="G194" s="31">
        <v>0.61</v>
      </c>
      <c r="H194" s="28" t="s">
        <v>44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>
      <c r="A195" s="28" t="s">
        <v>54</v>
      </c>
      <c r="B195" s="40" t="s">
        <v>393</v>
      </c>
      <c r="C195" s="28"/>
      <c r="D195" s="28"/>
      <c r="E195" s="48" t="s">
        <v>30</v>
      </c>
      <c r="F195" s="28" t="s">
        <v>384</v>
      </c>
      <c r="G195" s="31">
        <v>1.0</v>
      </c>
      <c r="H195" s="2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>
      <c r="A196" s="28" t="s">
        <v>55</v>
      </c>
      <c r="B196" s="40" t="s">
        <v>395</v>
      </c>
      <c r="C196" s="28"/>
      <c r="D196" s="28"/>
      <c r="E196" s="48" t="s">
        <v>30</v>
      </c>
      <c r="F196" s="28" t="s">
        <v>384</v>
      </c>
      <c r="G196" s="31">
        <v>1.0</v>
      </c>
      <c r="H196" s="2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>
      <c r="A197" s="28" t="s">
        <v>58</v>
      </c>
      <c r="B197" s="40" t="s">
        <v>395</v>
      </c>
      <c r="C197" s="28"/>
      <c r="D197" s="28"/>
      <c r="E197" s="48" t="s">
        <v>30</v>
      </c>
      <c r="F197" s="28" t="s">
        <v>384</v>
      </c>
      <c r="G197" s="31">
        <v>1.0</v>
      </c>
      <c r="H197" s="2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>
      <c r="A198" s="38" t="s">
        <v>59</v>
      </c>
      <c r="B198" s="38"/>
      <c r="C198" s="38"/>
      <c r="D198" s="38"/>
      <c r="E198" s="38"/>
      <c r="F198" s="38"/>
      <c r="G198" s="39"/>
      <c r="H198" s="38" t="s">
        <v>62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>
      <c r="A199" s="28" t="s">
        <v>61</v>
      </c>
      <c r="B199" s="27" t="s">
        <v>396</v>
      </c>
      <c r="C199" s="28"/>
      <c r="D199" s="28"/>
      <c r="E199" s="48" t="s">
        <v>30</v>
      </c>
      <c r="F199" s="28" t="s">
        <v>384</v>
      </c>
      <c r="G199" s="31">
        <v>1.0</v>
      </c>
      <c r="H199" s="2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>
      <c r="A200" s="28" t="s">
        <v>63</v>
      </c>
      <c r="B200" s="27" t="s">
        <v>350</v>
      </c>
      <c r="C200" s="28"/>
      <c r="D200" s="28"/>
      <c r="E200" s="48" t="s">
        <v>30</v>
      </c>
      <c r="F200" s="28" t="s">
        <v>384</v>
      </c>
      <c r="G200" s="31">
        <v>1.0</v>
      </c>
      <c r="H200" s="2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>
      <c r="A201" s="38" t="s">
        <v>64</v>
      </c>
      <c r="B201" s="38"/>
      <c r="C201" s="38"/>
      <c r="D201" s="38"/>
      <c r="E201" s="38"/>
      <c r="F201" s="38"/>
      <c r="G201" s="39"/>
      <c r="H201" s="38" t="s">
        <v>62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>
      <c r="A202" s="28" t="s">
        <v>67</v>
      </c>
      <c r="B202" s="28"/>
      <c r="C202" s="28"/>
      <c r="D202" s="28"/>
      <c r="E202" s="48" t="s">
        <v>30</v>
      </c>
      <c r="F202" s="28" t="s">
        <v>384</v>
      </c>
      <c r="G202" s="31">
        <v>0.65</v>
      </c>
      <c r="H202" s="28" t="s">
        <v>70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>
      <c r="A203" s="28" t="s">
        <v>68</v>
      </c>
      <c r="B203" s="28"/>
      <c r="C203" s="28"/>
      <c r="D203" s="28"/>
      <c r="E203" s="48" t="s">
        <v>30</v>
      </c>
      <c r="F203" s="28" t="s">
        <v>384</v>
      </c>
      <c r="G203" s="31">
        <v>1.0</v>
      </c>
      <c r="H203" s="2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>
      <c r="A204" s="28" t="s">
        <v>69</v>
      </c>
      <c r="B204" s="28"/>
      <c r="C204" s="28"/>
      <c r="D204" s="28"/>
      <c r="E204" s="48" t="s">
        <v>30</v>
      </c>
      <c r="F204" s="28" t="s">
        <v>384</v>
      </c>
      <c r="G204" s="31">
        <v>1.0</v>
      </c>
      <c r="H204" s="2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>
      <c r="A205" s="28" t="s">
        <v>71</v>
      </c>
      <c r="B205" s="28"/>
      <c r="C205" s="28"/>
      <c r="D205" s="28"/>
      <c r="E205" s="48" t="s">
        <v>30</v>
      </c>
      <c r="F205" s="28" t="s">
        <v>384</v>
      </c>
      <c r="G205" s="31">
        <v>1.0</v>
      </c>
      <c r="H205" s="2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>
      <c r="A206" s="38" t="s">
        <v>72</v>
      </c>
      <c r="B206" s="38"/>
      <c r="C206" s="38"/>
      <c r="D206" s="38"/>
      <c r="E206" s="38"/>
      <c r="F206" s="38"/>
      <c r="G206" s="39"/>
      <c r="H206" s="38" t="s">
        <v>73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>
      <c r="A207" s="38" t="s">
        <v>74</v>
      </c>
      <c r="B207" s="38"/>
      <c r="C207" s="38"/>
      <c r="D207" s="38"/>
      <c r="E207" s="38"/>
      <c r="F207" s="38"/>
      <c r="G207" s="39"/>
      <c r="H207" s="38" t="s">
        <v>73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>
      <c r="A208" s="38" t="s">
        <v>75</v>
      </c>
      <c r="B208" s="38"/>
      <c r="C208" s="38"/>
      <c r="D208" s="38"/>
      <c r="E208" s="38"/>
      <c r="F208" s="38"/>
      <c r="G208" s="39"/>
      <c r="H208" s="38" t="s">
        <v>73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>
      <c r="A209" s="42" t="s">
        <v>76</v>
      </c>
      <c r="B209" s="2"/>
      <c r="C209" s="2"/>
      <c r="D209" s="2"/>
      <c r="E209" s="2"/>
      <c r="F209" s="3"/>
      <c r="G209" s="41">
        <v>19.0</v>
      </c>
      <c r="H209" s="3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>
      <c r="A210" s="42" t="s">
        <v>77</v>
      </c>
      <c r="B210" s="2"/>
      <c r="C210" s="2"/>
      <c r="D210" s="2"/>
      <c r="E210" s="2"/>
      <c r="F210" s="3"/>
      <c r="G210" s="41">
        <v>17.0</v>
      </c>
      <c r="H210" s="3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>
      <c r="A211" s="42" t="s">
        <v>78</v>
      </c>
      <c r="B211" s="2"/>
      <c r="C211" s="2"/>
      <c r="D211" s="2"/>
      <c r="E211" s="2"/>
      <c r="F211" s="3"/>
      <c r="G211" s="41">
        <v>2.0</v>
      </c>
      <c r="H211" s="3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mergeCells count="84">
    <mergeCell ref="A108:B108"/>
    <mergeCell ref="C108:H108"/>
    <mergeCell ref="C109:H109"/>
    <mergeCell ref="B110:H110"/>
    <mergeCell ref="B111:H111"/>
    <mergeCell ref="B112:H112"/>
    <mergeCell ref="B113:H113"/>
    <mergeCell ref="A109:B109"/>
    <mergeCell ref="A137:F137"/>
    <mergeCell ref="G137:H137"/>
    <mergeCell ref="A138:F138"/>
    <mergeCell ref="G138:H138"/>
    <mergeCell ref="A139:F139"/>
    <mergeCell ref="G139:H139"/>
    <mergeCell ref="A142:B142"/>
    <mergeCell ref="C142:H142"/>
    <mergeCell ref="C143:H143"/>
    <mergeCell ref="B144:H144"/>
    <mergeCell ref="B145:H145"/>
    <mergeCell ref="B146:H146"/>
    <mergeCell ref="B147:H147"/>
    <mergeCell ref="A143:B143"/>
    <mergeCell ref="A173:F173"/>
    <mergeCell ref="G173:H173"/>
    <mergeCell ref="A174:F174"/>
    <mergeCell ref="G174:H174"/>
    <mergeCell ref="A175:F175"/>
    <mergeCell ref="G175:H175"/>
    <mergeCell ref="A1:B1"/>
    <mergeCell ref="C1:H1"/>
    <mergeCell ref="C2:H2"/>
    <mergeCell ref="B3:H3"/>
    <mergeCell ref="B4:H4"/>
    <mergeCell ref="B5:H5"/>
    <mergeCell ref="B6:H6"/>
    <mergeCell ref="A2:B2"/>
    <mergeCell ref="A31:F31"/>
    <mergeCell ref="G31:H31"/>
    <mergeCell ref="A32:F32"/>
    <mergeCell ref="G32:H32"/>
    <mergeCell ref="A33:F33"/>
    <mergeCell ref="G33:H33"/>
    <mergeCell ref="A36:B36"/>
    <mergeCell ref="C36:H36"/>
    <mergeCell ref="C37:H37"/>
    <mergeCell ref="B38:H38"/>
    <mergeCell ref="B39:H39"/>
    <mergeCell ref="B40:H40"/>
    <mergeCell ref="B41:H41"/>
    <mergeCell ref="A37:B37"/>
    <mergeCell ref="A65:F65"/>
    <mergeCell ref="G65:H65"/>
    <mergeCell ref="A66:F66"/>
    <mergeCell ref="G66:H66"/>
    <mergeCell ref="A67:F67"/>
    <mergeCell ref="G67:H67"/>
    <mergeCell ref="A70:B70"/>
    <mergeCell ref="C70:H70"/>
    <mergeCell ref="C71:H71"/>
    <mergeCell ref="B72:H72"/>
    <mergeCell ref="B73:H73"/>
    <mergeCell ref="B74:H74"/>
    <mergeCell ref="B75:H75"/>
    <mergeCell ref="A71:B71"/>
    <mergeCell ref="A103:F103"/>
    <mergeCell ref="G103:H103"/>
    <mergeCell ref="A104:F104"/>
    <mergeCell ref="G104:H104"/>
    <mergeCell ref="A105:F105"/>
    <mergeCell ref="G105:H105"/>
    <mergeCell ref="A179:B179"/>
    <mergeCell ref="A209:F209"/>
    <mergeCell ref="G209:H209"/>
    <mergeCell ref="A210:F210"/>
    <mergeCell ref="G210:H210"/>
    <mergeCell ref="A211:F211"/>
    <mergeCell ref="G211:H211"/>
    <mergeCell ref="A178:B178"/>
    <mergeCell ref="C178:H178"/>
    <mergeCell ref="C179:H179"/>
    <mergeCell ref="B180:H180"/>
    <mergeCell ref="B181:H181"/>
    <mergeCell ref="B182:H182"/>
    <mergeCell ref="B183:H18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5.5"/>
    <col customWidth="1" min="3" max="3" width="15.38"/>
    <col customWidth="1" min="4" max="4" width="18.0"/>
    <col customWidth="1" min="5" max="5" width="23.13"/>
    <col customWidth="1" min="6" max="6" width="19.5"/>
  </cols>
  <sheetData>
    <row r="1">
      <c r="A1" s="61" t="s">
        <v>397</v>
      </c>
      <c r="B1" s="2"/>
      <c r="C1" s="2"/>
      <c r="D1" s="2"/>
      <c r="E1" s="2"/>
      <c r="F1" s="3"/>
    </row>
    <row r="2">
      <c r="A2" s="62" t="s">
        <v>398</v>
      </c>
      <c r="B2" s="63" t="s">
        <v>25</v>
      </c>
      <c r="C2" s="62" t="s">
        <v>399</v>
      </c>
      <c r="D2" s="62" t="s">
        <v>400</v>
      </c>
      <c r="E2" s="62" t="s">
        <v>401</v>
      </c>
      <c r="F2" s="62" t="s">
        <v>402</v>
      </c>
    </row>
    <row r="3">
      <c r="A3" s="51" t="s">
        <v>27</v>
      </c>
      <c r="B3" s="31">
        <f>AVERAGEIFS('1 - Warehouse Inventory System'!G:G,'1 - Warehouse Inventory System'!A:A,A3,'1 - Warehouse Inventory System'!E:E,"S")</f>
        <v>1</v>
      </c>
      <c r="C3" s="64">
        <f t="shared" ref="C3:C20" si="1">F3/E3</f>
        <v>1</v>
      </c>
      <c r="D3" s="64">
        <f>IFERROR(__xludf.DUMMYFUNCTION("STDEV(FILTER('1 - Warehouse Inventory System'!G:G,'1 - Warehouse Inventory System'!A:A=A3,'1 - Warehouse Inventory System'!E:E=""S""))"),0.0)</f>
        <v>0</v>
      </c>
      <c r="E3" s="65">
        <f>COUNTIFS('1 - Warehouse Inventory System'!A:A,A3,'1 - Warehouse Inventory System'!E:E,"&lt;&gt;")</f>
        <v>12</v>
      </c>
      <c r="F3" s="65">
        <f>COUNTIFS('1 - Warehouse Inventory System'!A:A,A3,'1 - Warehouse Inventory System'!E:E,"S")</f>
        <v>12</v>
      </c>
    </row>
    <row r="4">
      <c r="A4" s="51" t="s">
        <v>35</v>
      </c>
      <c r="B4" s="31">
        <f>AVERAGEIFS('1 - Warehouse Inventory System'!G:G,'1 - Warehouse Inventory System'!A:A,A4,'1 - Warehouse Inventory System'!E:E,"S")</f>
        <v>0.952</v>
      </c>
      <c r="C4" s="64">
        <f t="shared" si="1"/>
        <v>0.9523809524</v>
      </c>
      <c r="D4" s="64">
        <f>IFERROR(__xludf.DUMMYFUNCTION("STDEV(FILTER('1 - Warehouse Inventory System'!G:G,'1 - Warehouse Inventory System'!A:A=A4,'1 - Warehouse Inventory System'!E:E=""S""))"),0.09611396743888011)</f>
        <v>0.09611396744</v>
      </c>
      <c r="E4" s="65">
        <f>COUNTIFS('1 - Warehouse Inventory System'!A:A,A4,'1 - Warehouse Inventory System'!E:E,"&lt;&gt;")</f>
        <v>21</v>
      </c>
      <c r="F4" s="65">
        <f>COUNTIFS('1 - Warehouse Inventory System'!A:A,A4,'1 - Warehouse Inventory System'!E:E,"S")</f>
        <v>20</v>
      </c>
    </row>
    <row r="5">
      <c r="A5" s="51" t="s">
        <v>48</v>
      </c>
      <c r="B5" s="31">
        <f>AVERAGEIFS('1 - Warehouse Inventory System'!G:G,'1 - Warehouse Inventory System'!A:A,A5,'1 - Warehouse Inventory System'!E:E,"S")</f>
        <v>0.966875</v>
      </c>
      <c r="C5" s="64">
        <f t="shared" si="1"/>
        <v>1</v>
      </c>
      <c r="D5" s="64">
        <f>IFERROR(__xludf.DUMMYFUNCTION("STDEV(FILTER('1 - Warehouse Inventory System'!G:G,'1 - Warehouse Inventory System'!A:A=A5,'1 - Warehouse Inventory System'!E:E=""S""))"),0.06809001395212078)</f>
        <v>0.06809001395</v>
      </c>
      <c r="E5" s="65">
        <f>COUNTIFS('1 - Warehouse Inventory System'!A:A,A5,'1 - Warehouse Inventory System'!E:E,"&lt;&gt;")</f>
        <v>16</v>
      </c>
      <c r="F5" s="65">
        <f>COUNTIFS('1 - Warehouse Inventory System'!A:A,A5,'1 - Warehouse Inventory System'!E:E,"S")</f>
        <v>16</v>
      </c>
    </row>
    <row r="6">
      <c r="A6" s="51" t="s">
        <v>52</v>
      </c>
      <c r="B6" s="31">
        <f>AVERAGEIFS('1 - Warehouse Inventory System'!G:G,'1 - Warehouse Inventory System'!A:A,A6,'1 - Warehouse Inventory System'!E:E,"S")</f>
        <v>1</v>
      </c>
      <c r="C6" s="64">
        <f t="shared" si="1"/>
        <v>0.8333333333</v>
      </c>
      <c r="D6" s="64">
        <f>IFERROR(__xludf.DUMMYFUNCTION("STDEV(FILTER('1 - Warehouse Inventory System'!G:G,'1 - Warehouse Inventory System'!A:A=A6,'1 - Warehouse Inventory System'!E:E=""S""))"),0.0)</f>
        <v>0</v>
      </c>
      <c r="E6" s="65">
        <f>COUNTIFS('1 - Warehouse Inventory System'!A:A,A6,'1 - Warehouse Inventory System'!E:E,"&lt;&gt;")</f>
        <v>6</v>
      </c>
      <c r="F6" s="65">
        <f>COUNTIFS('1 - Warehouse Inventory System'!A:A,A6,'1 - Warehouse Inventory System'!E:E,"S")</f>
        <v>5</v>
      </c>
    </row>
    <row r="7">
      <c r="A7" s="51" t="s">
        <v>54</v>
      </c>
      <c r="B7" s="31">
        <f>AVERAGEIFS('1 - Warehouse Inventory System'!G:G,'1 - Warehouse Inventory System'!A:A,A7,'1 - Warehouse Inventory System'!E:E,"S")</f>
        <v>1</v>
      </c>
      <c r="C7" s="64">
        <f t="shared" si="1"/>
        <v>1</v>
      </c>
      <c r="D7" s="64">
        <f>IFERROR(__xludf.DUMMYFUNCTION("STDEV(FILTER('1 - Warehouse Inventory System'!G:G,'1 - Warehouse Inventory System'!A:A=A7,'1 - Warehouse Inventory System'!E:E=""S""))"),0.0)</f>
        <v>0</v>
      </c>
      <c r="E7" s="65">
        <f>COUNTIFS('1 - Warehouse Inventory System'!A:A,A7,'1 - Warehouse Inventory System'!E:E,"&lt;&gt;")</f>
        <v>6</v>
      </c>
      <c r="F7" s="65">
        <f>COUNTIFS('1 - Warehouse Inventory System'!A:A,A7,'1 - Warehouse Inventory System'!E:E,"S")</f>
        <v>6</v>
      </c>
    </row>
    <row r="8">
      <c r="A8" s="51" t="s">
        <v>55</v>
      </c>
      <c r="B8" s="31">
        <f>AVERAGEIFS('1 - Warehouse Inventory System'!G:G,'1 - Warehouse Inventory System'!A:A,A8,'1 - Warehouse Inventory System'!E:E,"S")</f>
        <v>1</v>
      </c>
      <c r="C8" s="64">
        <f t="shared" si="1"/>
        <v>0.3333333333</v>
      </c>
      <c r="D8" s="64">
        <f>IFERROR(__xludf.DUMMYFUNCTION("STDEV(FILTER('1 - Warehouse Inventory System'!G:G,'1 - Warehouse Inventory System'!A:A=A8,'1 - Warehouse Inventory System'!E:E=""S""))"),0.0)</f>
        <v>0</v>
      </c>
      <c r="E8" s="65">
        <f>COUNTIFS('1 - Warehouse Inventory System'!A:A,A8,'1 - Warehouse Inventory System'!E:E,"&lt;&gt;")</f>
        <v>6</v>
      </c>
      <c r="F8" s="65">
        <f>COUNTIFS('1 - Warehouse Inventory System'!A:A,A8,'1 - Warehouse Inventory System'!E:E,"S")</f>
        <v>2</v>
      </c>
    </row>
    <row r="9">
      <c r="A9" s="51" t="s">
        <v>58</v>
      </c>
      <c r="B9" s="31">
        <f>AVERAGEIFS('1 - Warehouse Inventory System'!G:G,'1 - Warehouse Inventory System'!A:A,A9,'1 - Warehouse Inventory System'!E:E,"S")</f>
        <v>1</v>
      </c>
      <c r="C9" s="64">
        <f t="shared" si="1"/>
        <v>1</v>
      </c>
      <c r="D9" s="64">
        <f>IFERROR(__xludf.DUMMYFUNCTION("STDEV(FILTER('1 - Warehouse Inventory System'!G:G,'1 - Warehouse Inventory System'!A:A=A9,'1 - Warehouse Inventory System'!E:E=""S""))"),0.0)</f>
        <v>0</v>
      </c>
      <c r="E9" s="65">
        <f>COUNTIFS('1 - Warehouse Inventory System'!A:A,A9,'1 - Warehouse Inventory System'!E:E,"&lt;&gt;")</f>
        <v>6</v>
      </c>
      <c r="F9" s="65">
        <f>COUNTIFS('1 - Warehouse Inventory System'!A:A,A9,'1 - Warehouse Inventory System'!E:E,"S")</f>
        <v>6</v>
      </c>
    </row>
    <row r="10">
      <c r="A10" s="51" t="s">
        <v>59</v>
      </c>
      <c r="B10" s="31">
        <f>AVERAGEIFS('1 - Warehouse Inventory System'!G:G,'1 - Warehouse Inventory System'!A:A,A10,'1 - Warehouse Inventory System'!E:E,"S")</f>
        <v>1</v>
      </c>
      <c r="C10" s="64">
        <f t="shared" si="1"/>
        <v>1</v>
      </c>
      <c r="D10" s="64">
        <f>IFERROR(__xludf.DUMMYFUNCTION("STDEV(FILTER('1 - Warehouse Inventory System'!G:G,'1 - Warehouse Inventory System'!A:A=A10,'1 - Warehouse Inventory System'!E:E=""S""))"),0.0)</f>
        <v>0</v>
      </c>
      <c r="E10" s="65">
        <f>COUNTIFS('1 - Warehouse Inventory System'!A:A,A10,'1 - Warehouse Inventory System'!E:E,"&lt;&gt;")</f>
        <v>3</v>
      </c>
      <c r="F10" s="65">
        <f>COUNTIFS('1 - Warehouse Inventory System'!A:A,A10,'1 - Warehouse Inventory System'!E:E,"S")</f>
        <v>3</v>
      </c>
    </row>
    <row r="11">
      <c r="A11" s="51" t="s">
        <v>61</v>
      </c>
      <c r="B11" s="31">
        <f>AVERAGEIFS('1 - Warehouse Inventory System'!G:G,'1 - Warehouse Inventory System'!A:A,A11,'1 - Warehouse Inventory System'!E:E,"S")</f>
        <v>1</v>
      </c>
      <c r="C11" s="64">
        <f t="shared" si="1"/>
        <v>1</v>
      </c>
      <c r="D11" s="66">
        <v>0.0</v>
      </c>
      <c r="E11" s="65">
        <f>COUNTIFS('1 - Warehouse Inventory System'!A:A,A11,'1 - Warehouse Inventory System'!E:E,"&lt;&gt;")</f>
        <v>1</v>
      </c>
      <c r="F11" s="65">
        <f>COUNTIFS('1 - Warehouse Inventory System'!A:A,A11,'1 - Warehouse Inventory System'!E:E,"S")</f>
        <v>1</v>
      </c>
    </row>
    <row r="12">
      <c r="A12" s="51" t="s">
        <v>63</v>
      </c>
      <c r="B12" s="31">
        <f>AVERAGEIFS('1 - Warehouse Inventory System'!G:G,'1 - Warehouse Inventory System'!A:A,A12,'1 - Warehouse Inventory System'!E:E,"S")</f>
        <v>1</v>
      </c>
      <c r="C12" s="64">
        <f t="shared" si="1"/>
        <v>1</v>
      </c>
      <c r="D12" s="64">
        <f>IFERROR(__xludf.DUMMYFUNCTION("STDEV(FILTER('1 - Warehouse Inventory System'!G:G,'1 - Warehouse Inventory System'!A:A=A12,'1 - Warehouse Inventory System'!E:E=""S""))"),0.0)</f>
        <v>0</v>
      </c>
      <c r="E12" s="65">
        <f>COUNTIFS('1 - Warehouse Inventory System'!A:A,A12,'1 - Warehouse Inventory System'!E:E,"&lt;&gt;")</f>
        <v>2</v>
      </c>
      <c r="F12" s="65">
        <f>COUNTIFS('1 - Warehouse Inventory System'!A:A,A12,'1 - Warehouse Inventory System'!E:E,"S")</f>
        <v>2</v>
      </c>
    </row>
    <row r="13">
      <c r="A13" s="51" t="s">
        <v>64</v>
      </c>
      <c r="B13" s="31">
        <f>AVERAGEIFS('1 - Warehouse Inventory System'!G:G,'1 - Warehouse Inventory System'!A:A,A13,'1 - Warehouse Inventory System'!E:E,"S")</f>
        <v>1</v>
      </c>
      <c r="C13" s="64">
        <f t="shared" si="1"/>
        <v>1</v>
      </c>
      <c r="D13" s="64">
        <f>IFERROR(__xludf.DUMMYFUNCTION("STDEV(FILTER('1 - Warehouse Inventory System'!G:G,'1 - Warehouse Inventory System'!A:A=A13,'1 - Warehouse Inventory System'!E:E=""S""))"),0.0)</f>
        <v>0</v>
      </c>
      <c r="E13" s="65">
        <f>COUNTIFS('1 - Warehouse Inventory System'!A:A,A13,'1 - Warehouse Inventory System'!E:E,"&lt;&gt;")</f>
        <v>2</v>
      </c>
      <c r="F13" s="65">
        <f>COUNTIFS('1 - Warehouse Inventory System'!A:A,A13,'1 - Warehouse Inventory System'!E:E,"S")</f>
        <v>2</v>
      </c>
    </row>
    <row r="14">
      <c r="A14" s="51" t="s">
        <v>67</v>
      </c>
      <c r="B14" s="31">
        <f>AVERAGEIFS('1 - Warehouse Inventory System'!G:G,'1 - Warehouse Inventory System'!A:A,A14,'1 - Warehouse Inventory System'!E:E,"S")</f>
        <v>1</v>
      </c>
      <c r="C14" s="64">
        <f t="shared" si="1"/>
        <v>1</v>
      </c>
      <c r="D14" s="64">
        <f>IFERROR(__xludf.DUMMYFUNCTION("STDEV(FILTER('1 - Warehouse Inventory System'!G:G,'1 - Warehouse Inventory System'!A:A=A14,'1 - Warehouse Inventory System'!E:E=""S""))"),0.0)</f>
        <v>0</v>
      </c>
      <c r="E14" s="65">
        <f>COUNTIFS('1 - Warehouse Inventory System'!A:A,A14,'1 - Warehouse Inventory System'!E:E,"&lt;&gt;")</f>
        <v>6</v>
      </c>
      <c r="F14" s="65">
        <f>COUNTIFS('1 - Warehouse Inventory System'!A:A,A14,'1 - Warehouse Inventory System'!E:E,"S")</f>
        <v>6</v>
      </c>
    </row>
    <row r="15">
      <c r="A15" s="51" t="s">
        <v>68</v>
      </c>
      <c r="B15" s="31">
        <f>AVERAGEIFS('1 - Warehouse Inventory System'!G:G,'1 - Warehouse Inventory System'!A:A,A15,'1 - Warehouse Inventory System'!E:E,"S")</f>
        <v>1</v>
      </c>
      <c r="C15" s="64">
        <f t="shared" si="1"/>
        <v>1</v>
      </c>
      <c r="D15" s="64">
        <f>IFERROR(__xludf.DUMMYFUNCTION("STDEV(FILTER('1 - Warehouse Inventory System'!G:G,'1 - Warehouse Inventory System'!A:A=A15,'1 - Warehouse Inventory System'!E:E=""S""))"),0.0)</f>
        <v>0</v>
      </c>
      <c r="E15" s="65">
        <f>COUNTIFS('1 - Warehouse Inventory System'!A:A,A15,'1 - Warehouse Inventory System'!E:E,"&lt;&gt;")</f>
        <v>6</v>
      </c>
      <c r="F15" s="65">
        <f>COUNTIFS('1 - Warehouse Inventory System'!A:A,A15,'1 - Warehouse Inventory System'!E:E,"S")</f>
        <v>6</v>
      </c>
    </row>
    <row r="16">
      <c r="A16" s="51" t="s">
        <v>69</v>
      </c>
      <c r="B16" s="31">
        <f>AVERAGEIFS('1 - Warehouse Inventory System'!G:G,'1 - Warehouse Inventory System'!A:A,A16,'1 - Warehouse Inventory System'!E:E,"S")</f>
        <v>0.8966666667</v>
      </c>
      <c r="C16" s="64">
        <f t="shared" si="1"/>
        <v>1</v>
      </c>
      <c r="D16" s="64">
        <f>IFERROR(__xludf.DUMMYFUNCTION("STDEV(FILTER('1 - Warehouse Inventory System'!G:G,'1 - Warehouse Inventory System'!A:A=A16,'1 - Warehouse Inventory System'!E:E=""S""))"),0.16451950239004087)</f>
        <v>0.1645195024</v>
      </c>
      <c r="E16" s="65">
        <f>COUNTIFS('1 - Warehouse Inventory System'!A:A,A16,'1 - Warehouse Inventory System'!E:E,"&lt;&gt;")</f>
        <v>6</v>
      </c>
      <c r="F16" s="65">
        <f>COUNTIFS('1 - Warehouse Inventory System'!A:A,A16,'1 - Warehouse Inventory System'!E:E,"S")</f>
        <v>6</v>
      </c>
    </row>
    <row r="17">
      <c r="A17" s="51" t="s">
        <v>71</v>
      </c>
      <c r="B17" s="31">
        <f>AVERAGEIFS('1 - Warehouse Inventory System'!G:G,'1 - Warehouse Inventory System'!A:A,A17,'1 - Warehouse Inventory System'!E:E,"S")</f>
        <v>0.8966666667</v>
      </c>
      <c r="C17" s="64">
        <f t="shared" si="1"/>
        <v>1</v>
      </c>
      <c r="D17" s="64">
        <f>IFERROR(__xludf.DUMMYFUNCTION("STDEV(FILTER('1 - Warehouse Inventory System'!G:G,'1 - Warehouse Inventory System'!A:A=A17,'1 - Warehouse Inventory System'!E:E=""S""))"),0.16451950239004087)</f>
        <v>0.1645195024</v>
      </c>
      <c r="E17" s="65">
        <f>COUNTIFS('1 - Warehouse Inventory System'!A:A,A17,'1 - Warehouse Inventory System'!E:E,"&lt;&gt;")</f>
        <v>6</v>
      </c>
      <c r="F17" s="65">
        <f>COUNTIFS('1 - Warehouse Inventory System'!A:A,A17,'1 - Warehouse Inventory System'!E:E,"S")</f>
        <v>6</v>
      </c>
    </row>
    <row r="18">
      <c r="A18" s="51" t="s">
        <v>72</v>
      </c>
      <c r="B18" s="31">
        <f>AVERAGEIFS('1 - Warehouse Inventory System'!G:G,'1 - Warehouse Inventory System'!A:A,A18,'1 - Warehouse Inventory System'!E:E,"S")</f>
        <v>1</v>
      </c>
      <c r="C18" s="64">
        <f t="shared" si="1"/>
        <v>1</v>
      </c>
      <c r="D18" s="64">
        <f>IFERROR(__xludf.DUMMYFUNCTION("STDEV(FILTER('1 - Warehouse Inventory System'!G:G,'1 - Warehouse Inventory System'!A:A=A18,'1 - Warehouse Inventory System'!E:E=""S""))"),0.0)</f>
        <v>0</v>
      </c>
      <c r="E18" s="65">
        <f>COUNTIFS('1 - Warehouse Inventory System'!A:A,A18,'1 - Warehouse Inventory System'!E:E,"&lt;&gt;")</f>
        <v>4</v>
      </c>
      <c r="F18" s="65">
        <f>COUNTIFS('1 - Warehouse Inventory System'!A:A,A18,'1 - Warehouse Inventory System'!E:E,"S")</f>
        <v>4</v>
      </c>
    </row>
    <row r="19">
      <c r="A19" s="51" t="s">
        <v>74</v>
      </c>
      <c r="B19" s="31">
        <f>AVERAGEIFS('1 - Warehouse Inventory System'!G:G,'1 - Warehouse Inventory System'!A:A,A19,'1 - Warehouse Inventory System'!E:E,"S")</f>
        <v>1</v>
      </c>
      <c r="C19" s="64">
        <f t="shared" si="1"/>
        <v>1</v>
      </c>
      <c r="D19" s="64">
        <f>IFERROR(__xludf.DUMMYFUNCTION("STDEV(FILTER('1 - Warehouse Inventory System'!G:G,'1 - Warehouse Inventory System'!A:A=A19,'1 - Warehouse Inventory System'!E:E=""S""))"),0.0)</f>
        <v>0</v>
      </c>
      <c r="E19" s="65">
        <f>COUNTIFS('1 - Warehouse Inventory System'!A:A,A19,'1 - Warehouse Inventory System'!E:E,"&lt;&gt;")</f>
        <v>4</v>
      </c>
      <c r="F19" s="65">
        <f>COUNTIFS('1 - Warehouse Inventory System'!A:A,A19,'1 - Warehouse Inventory System'!E:E,"S")</f>
        <v>4</v>
      </c>
    </row>
    <row r="20">
      <c r="A20" s="51" t="s">
        <v>75</v>
      </c>
      <c r="B20" s="31">
        <f>AVERAGEIFS('1 - Warehouse Inventory System'!G:G,'1 - Warehouse Inventory System'!A:A,A20,'1 - Warehouse Inventory System'!E:E,"S")</f>
        <v>1</v>
      </c>
      <c r="C20" s="64">
        <f t="shared" si="1"/>
        <v>1</v>
      </c>
      <c r="D20" s="64">
        <f>IFERROR(__xludf.DUMMYFUNCTION("STDEV(FILTER('1 - Warehouse Inventory System'!G:G,'1 - Warehouse Inventory System'!A:A=A20,'1 - Warehouse Inventory System'!E:E=""S""))"),0.0)</f>
        <v>0</v>
      </c>
      <c r="E20" s="65">
        <f>COUNTIFS('1 - Warehouse Inventory System'!A:A,A20,'1 - Warehouse Inventory System'!E:E,"&lt;&gt;")</f>
        <v>4</v>
      </c>
      <c r="F20" s="65">
        <f>COUNTIFS('1 - Warehouse Inventory System'!A:A,A20,'1 - Warehouse Inventory System'!E:E,"S")</f>
        <v>4</v>
      </c>
    </row>
    <row r="22">
      <c r="A22" s="67" t="s">
        <v>6</v>
      </c>
      <c r="B22" s="2"/>
      <c r="C22" s="2"/>
      <c r="D22" s="2"/>
      <c r="E22" s="2"/>
      <c r="F22" s="3"/>
    </row>
    <row r="23">
      <c r="A23" s="62" t="s">
        <v>398</v>
      </c>
      <c r="B23" s="63" t="s">
        <v>25</v>
      </c>
      <c r="C23" s="62" t="s">
        <v>399</v>
      </c>
      <c r="D23" s="62" t="s">
        <v>400</v>
      </c>
      <c r="E23" s="62" t="s">
        <v>401</v>
      </c>
      <c r="F23" s="62" t="s">
        <v>402</v>
      </c>
    </row>
    <row r="24">
      <c r="A24" s="51" t="s">
        <v>27</v>
      </c>
      <c r="B24" s="31">
        <f>AVERAGEIFS('2 - Sauce Labs Sample Applicati'!G:G,'2 - Sauce Labs Sample Applicati'!A:A,A24,'2 - Sauce Labs Sample Applicati'!E:E,"S")</f>
        <v>0.934</v>
      </c>
      <c r="C24" s="64">
        <f t="shared" ref="C24:C41" si="2">F24/E24</f>
        <v>1</v>
      </c>
      <c r="D24" s="64">
        <f>IFERROR(__xludf.DUMMYFUNCTION("STDEV(FILTER('2 - Sauce Labs Sample Applicati'!G:G,'2 - Sauce Labs Sample Applicati'!A:A=A24,'2 - Sauce Labs Sample Applicati'!E:E=""S""))"),0.1391402170474087)</f>
        <v>0.139140217</v>
      </c>
      <c r="E24" s="65">
        <f>COUNTIFS('2 - Sauce Labs Sample Applicati'!A:A,A24,'2 - Sauce Labs Sample Applicati'!E:E,"&lt;&gt;")</f>
        <v>10</v>
      </c>
      <c r="F24" s="65">
        <f>COUNTIFS('2 - Sauce Labs Sample Applicati'!A:A,A24,'2 - Sauce Labs Sample Applicati'!E:E,"S")</f>
        <v>10</v>
      </c>
    </row>
    <row r="25">
      <c r="A25" s="51" t="s">
        <v>35</v>
      </c>
      <c r="B25" s="31">
        <f>AVERAGEIFS('2 - Sauce Labs Sample Applicati'!G:G,'2 - Sauce Labs Sample Applicati'!A:A,A25,'2 - Sauce Labs Sample Applicati'!E:E,"S")</f>
        <v>0.9619047619</v>
      </c>
      <c r="C25" s="64">
        <f t="shared" si="2"/>
        <v>0.9545454545</v>
      </c>
      <c r="D25" s="64">
        <f>IFERROR(__xludf.DUMMYFUNCTION("STDEV(FILTER('2 - Sauce Labs Sample Applicati'!G:G,'2 - Sauce Labs Sample Applicati'!A:A=A25,'2 - Sauce Labs Sample Applicati'!E:E=""S""))"),0.08947731822194088)</f>
        <v>0.08947731822</v>
      </c>
      <c r="E25" s="65">
        <f>COUNTIFS('2 - Sauce Labs Sample Applicati'!A:A,A25,'2 - Sauce Labs Sample Applicati'!E:E,"&lt;&gt;")</f>
        <v>22</v>
      </c>
      <c r="F25" s="65">
        <f>COUNTIFS('2 - Sauce Labs Sample Applicati'!A:A,A25,'2 - Sauce Labs Sample Applicati'!E:E,"S")</f>
        <v>21</v>
      </c>
    </row>
    <row r="26">
      <c r="A26" s="51" t="s">
        <v>48</v>
      </c>
      <c r="B26" s="31">
        <f>AVERAGEIFS('2 - Sauce Labs Sample Applicati'!G:G,'2 - Sauce Labs Sample Applicati'!A:A,A26,'2 - Sauce Labs Sample Applicati'!E:E,"S")</f>
        <v>0.9555555556</v>
      </c>
      <c r="C26" s="64">
        <f t="shared" si="2"/>
        <v>1</v>
      </c>
      <c r="D26" s="64">
        <f>IFERROR(__xludf.DUMMYFUNCTION("STDEV(FILTER('2 - Sauce Labs Sample Applicati'!G:G,'2 - Sauce Labs Sample Applicati'!A:A=A26,'2 - Sauce Labs Sample Applicati'!E:E=""S""))"),0.09550005988431888)</f>
        <v>0.09550005988</v>
      </c>
      <c r="E26" s="65">
        <f>COUNTIFS('2 - Sauce Labs Sample Applicati'!A:A,A26,'2 - Sauce Labs Sample Applicati'!E:E,"&lt;&gt;")</f>
        <v>18</v>
      </c>
      <c r="F26" s="65">
        <f>COUNTIFS('2 - Sauce Labs Sample Applicati'!A:A,A26,'2 - Sauce Labs Sample Applicati'!E:E,"S")</f>
        <v>18</v>
      </c>
    </row>
    <row r="27">
      <c r="A27" s="51" t="s">
        <v>52</v>
      </c>
      <c r="B27" s="31">
        <f>AVERAGEIFS('2 - Sauce Labs Sample Applicati'!G:G,'2 - Sauce Labs Sample Applicati'!A:A,A27,'2 - Sauce Labs Sample Applicati'!E:E,"S")</f>
        <v>1</v>
      </c>
      <c r="C27" s="64">
        <f t="shared" si="2"/>
        <v>0.8333333333</v>
      </c>
      <c r="D27" s="64">
        <f>IFERROR(__xludf.DUMMYFUNCTION("STDEV(FILTER('2 - Sauce Labs Sample Applicati'!G:G,'2 - Sauce Labs Sample Applicati'!A:A=A27,'2 - Sauce Labs Sample Applicati'!E:E=""S""))"),0.0)</f>
        <v>0</v>
      </c>
      <c r="E27" s="65">
        <f>COUNTIFS('2 - Sauce Labs Sample Applicati'!A:A,A27,'2 - Sauce Labs Sample Applicati'!E:E,"&lt;&gt;")</f>
        <v>6</v>
      </c>
      <c r="F27" s="65">
        <f>COUNTIFS('2 - Sauce Labs Sample Applicati'!A:A,A27,'2 - Sauce Labs Sample Applicati'!E:E,"S")</f>
        <v>5</v>
      </c>
    </row>
    <row r="28">
      <c r="A28" s="51" t="s">
        <v>54</v>
      </c>
      <c r="B28" s="31">
        <f>AVERAGEIFS('2 - Sauce Labs Sample Applicati'!G:G,'2 - Sauce Labs Sample Applicati'!A:A,A28,'2 - Sauce Labs Sample Applicati'!E:E,"S")</f>
        <v>0.945</v>
      </c>
      <c r="C28" s="64">
        <f t="shared" si="2"/>
        <v>1</v>
      </c>
      <c r="D28" s="64">
        <f>IFERROR(__xludf.DUMMYFUNCTION("STDEV(FILTER('2 - Sauce Labs Sample Applicati'!G:G,'2 - Sauce Labs Sample Applicati'!A:A=A28,'2 - Sauce Labs Sample Applicati'!E:E=""S""))"),0.1347219358530748)</f>
        <v>0.1347219359</v>
      </c>
      <c r="E28" s="65">
        <f>COUNTIFS('2 - Sauce Labs Sample Applicati'!A:A,A28,'2 - Sauce Labs Sample Applicati'!E:E,"&lt;&gt;")</f>
        <v>6</v>
      </c>
      <c r="F28" s="65">
        <f>COUNTIFS('2 - Sauce Labs Sample Applicati'!A:A,A28,'2 - Sauce Labs Sample Applicati'!E:E,"S")</f>
        <v>6</v>
      </c>
    </row>
    <row r="29">
      <c r="A29" s="51" t="s">
        <v>55</v>
      </c>
      <c r="B29" s="31">
        <f>AVERAGEIFS('2 - Sauce Labs Sample Applicati'!G:G,'2 - Sauce Labs Sample Applicati'!A:A,A29,'2 - Sauce Labs Sample Applicati'!E:E,"S")</f>
        <v>0.9625</v>
      </c>
      <c r="C29" s="64">
        <f t="shared" si="2"/>
        <v>0.6666666667</v>
      </c>
      <c r="D29" s="64">
        <f>IFERROR(__xludf.DUMMYFUNCTION("STDEV(FILTER('2 - Sauce Labs Sample Applicati'!G:G,'2 - Sauce Labs Sample Applicati'!A:A=A29,'2 - Sauce Labs Sample Applicati'!E:E=""S""))"),0.07499999999999997)</f>
        <v>0.075</v>
      </c>
      <c r="E29" s="65">
        <f>COUNTIFS('2 - Sauce Labs Sample Applicati'!A:A,A29,'2 - Sauce Labs Sample Applicati'!E:E,"&lt;&gt;")</f>
        <v>6</v>
      </c>
      <c r="F29" s="65">
        <f>COUNTIFS('2 - Sauce Labs Sample Applicati'!A:A,A29,'2 - Sauce Labs Sample Applicati'!E:E,"S")</f>
        <v>4</v>
      </c>
    </row>
    <row r="30">
      <c r="A30" s="51" t="s">
        <v>58</v>
      </c>
      <c r="B30" s="31">
        <f>AVERAGEIFS('2 - Sauce Labs Sample Applicati'!G:G,'2 - Sauce Labs Sample Applicati'!A:A,A30,'2 - Sauce Labs Sample Applicati'!E:E,"S")</f>
        <v>0.9183333333</v>
      </c>
      <c r="C30" s="64">
        <f t="shared" si="2"/>
        <v>1</v>
      </c>
      <c r="D30" s="64">
        <f>IFERROR(__xludf.DUMMYFUNCTION("STDEV(FILTER('2 - Sauce Labs Sample Applicati'!G:G,'2 - Sauce Labs Sample Applicati'!A:A=A30,'2 - Sauce Labs Sample Applicati'!E:E=""S""))"),0.20004166232729287)</f>
        <v>0.2000416623</v>
      </c>
      <c r="E30" s="65">
        <f>COUNTIFS('2 - Sauce Labs Sample Applicati'!A:A,A30,'2 - Sauce Labs Sample Applicati'!E:E,"&lt;&gt;")</f>
        <v>6</v>
      </c>
      <c r="F30" s="65">
        <f>COUNTIFS('2 - Sauce Labs Sample Applicati'!A:A,A30,'2 - Sauce Labs Sample Applicati'!E:E,"S")</f>
        <v>6</v>
      </c>
    </row>
    <row r="31">
      <c r="A31" s="51" t="s">
        <v>59</v>
      </c>
      <c r="B31" s="31">
        <f>AVERAGEIFS('2 - Sauce Labs Sample Applicati'!G:G,'2 - Sauce Labs Sample Applicati'!A:A,A31,'2 - Sauce Labs Sample Applicati'!E:E,"S")</f>
        <v>1</v>
      </c>
      <c r="C31" s="64">
        <f t="shared" si="2"/>
        <v>1</v>
      </c>
      <c r="D31" s="64">
        <f>IFERROR(__xludf.DUMMYFUNCTION("STDEV(FILTER('2 - Sauce Labs Sample Applicati'!G:G,'2 - Sauce Labs Sample Applicati'!A:A=A31,'2 - Sauce Labs Sample Applicati'!E:E=""S""))"),0.0)</f>
        <v>0</v>
      </c>
      <c r="E31" s="65">
        <f>COUNTIFS('2 - Sauce Labs Sample Applicati'!A:A,A31,'2 - Sauce Labs Sample Applicati'!E:E,"&lt;&gt;")</f>
        <v>2</v>
      </c>
      <c r="F31" s="65">
        <f>COUNTIFS('2 - Sauce Labs Sample Applicati'!A:A,A31,'2 - Sauce Labs Sample Applicati'!E:E,"S")</f>
        <v>2</v>
      </c>
    </row>
    <row r="32">
      <c r="A32" s="51" t="s">
        <v>61</v>
      </c>
      <c r="B32" s="31">
        <f>AVERAGEIFS('2 - Sauce Labs Sample Applicati'!G:G,'2 - Sauce Labs Sample Applicati'!A:A,A32,'2 - Sauce Labs Sample Applicati'!E:E,"S")</f>
        <v>0.67</v>
      </c>
      <c r="C32" s="64">
        <f t="shared" si="2"/>
        <v>1</v>
      </c>
      <c r="D32" s="66">
        <v>0.0</v>
      </c>
      <c r="E32" s="65">
        <f>COUNTIFS('2 - Sauce Labs Sample Applicati'!A:A,A32,'2 - Sauce Labs Sample Applicati'!E:E,"&lt;&gt;")</f>
        <v>1</v>
      </c>
      <c r="F32" s="65">
        <f>COUNTIFS('2 - Sauce Labs Sample Applicati'!A:A,A32,'2 - Sauce Labs Sample Applicati'!E:E,"S")</f>
        <v>1</v>
      </c>
    </row>
    <row r="33">
      <c r="A33" s="51" t="s">
        <v>63</v>
      </c>
      <c r="B33" s="31">
        <f>AVERAGEIFS('2 - Sauce Labs Sample Applicati'!G:G,'2 - Sauce Labs Sample Applicati'!A:A,A33,'2 - Sauce Labs Sample Applicati'!E:E,"S")</f>
        <v>1</v>
      </c>
      <c r="C33" s="64">
        <f t="shared" si="2"/>
        <v>1</v>
      </c>
      <c r="D33" s="66">
        <v>0.0</v>
      </c>
      <c r="E33" s="65">
        <f>COUNTIFS('2 - Sauce Labs Sample Applicati'!A:A,A33,'2 - Sauce Labs Sample Applicati'!E:E,"&lt;&gt;")</f>
        <v>1</v>
      </c>
      <c r="F33" s="65">
        <f>COUNTIFS('2 - Sauce Labs Sample Applicati'!A:A,A33,'2 - Sauce Labs Sample Applicati'!E:E,"S")</f>
        <v>1</v>
      </c>
    </row>
    <row r="34">
      <c r="A34" s="51" t="s">
        <v>64</v>
      </c>
      <c r="B34" s="31">
        <f>AVERAGEIFS('2 - Sauce Labs Sample Applicati'!G:G,'2 - Sauce Labs Sample Applicati'!A:A,A34,'2 - Sauce Labs Sample Applicati'!E:E,"S")</f>
        <v>1</v>
      </c>
      <c r="C34" s="64">
        <f t="shared" si="2"/>
        <v>1</v>
      </c>
      <c r="D34" s="64">
        <f>IFERROR(__xludf.DUMMYFUNCTION("STDEV(FILTER('2 - Sauce Labs Sample Applicati'!G:G,'2 - Sauce Labs Sample Applicati'!A:A=A34,'2 - Sauce Labs Sample Applicati'!E:E=""S""))"),0.0)</f>
        <v>0</v>
      </c>
      <c r="E34" s="65">
        <f>COUNTIFS('2 - Sauce Labs Sample Applicati'!A:A,A34,'2 - Sauce Labs Sample Applicati'!E:E,"&lt;&gt;")</f>
        <v>2</v>
      </c>
      <c r="F34" s="65">
        <f>COUNTIFS('2 - Sauce Labs Sample Applicati'!A:A,A34,'2 - Sauce Labs Sample Applicati'!E:E,"S")</f>
        <v>2</v>
      </c>
    </row>
    <row r="35">
      <c r="A35" s="51" t="s">
        <v>67</v>
      </c>
      <c r="B35" s="31">
        <f>AVERAGEIFS('2 - Sauce Labs Sample Applicati'!G:G,'2 - Sauce Labs Sample Applicati'!A:A,A35,'2 - Sauce Labs Sample Applicati'!E:E,"S")</f>
        <v>1</v>
      </c>
      <c r="C35" s="64">
        <f t="shared" si="2"/>
        <v>0.8333333333</v>
      </c>
      <c r="D35" s="64">
        <f>IFERROR(__xludf.DUMMYFUNCTION("STDEV(FILTER('2 - Sauce Labs Sample Applicati'!G:G,'2 - Sauce Labs Sample Applicati'!A:A=A35,'2 - Sauce Labs Sample Applicati'!E:E=""S""))"),0.0)</f>
        <v>0</v>
      </c>
      <c r="E35" s="65">
        <f>COUNTIFS('2 - Sauce Labs Sample Applicati'!A:A,A35,'2 - Sauce Labs Sample Applicati'!E:E,"&lt;&gt;")</f>
        <v>6</v>
      </c>
      <c r="F35" s="65">
        <f>COUNTIFS('2 - Sauce Labs Sample Applicati'!A:A,A35,'2 - Sauce Labs Sample Applicati'!E:E,"S")</f>
        <v>5</v>
      </c>
    </row>
    <row r="36">
      <c r="A36" s="51" t="s">
        <v>68</v>
      </c>
      <c r="B36" s="31">
        <f>AVERAGEIFS('2 - Sauce Labs Sample Applicati'!G:G,'2 - Sauce Labs Sample Applicati'!A:A,A36,'2 - Sauce Labs Sample Applicati'!E:E,"S")</f>
        <v>1</v>
      </c>
      <c r="C36" s="64">
        <f t="shared" si="2"/>
        <v>0.8333333333</v>
      </c>
      <c r="D36" s="64">
        <f>IFERROR(__xludf.DUMMYFUNCTION("STDEV(FILTER('2 - Sauce Labs Sample Applicati'!G:G,'2 - Sauce Labs Sample Applicati'!A:A=A36,'2 - Sauce Labs Sample Applicati'!E:E=""S""))"),0.0)</f>
        <v>0</v>
      </c>
      <c r="E36" s="65">
        <f>COUNTIFS('2 - Sauce Labs Sample Applicati'!A:A,A36,'2 - Sauce Labs Sample Applicati'!E:E,"&lt;&gt;")</f>
        <v>6</v>
      </c>
      <c r="F36" s="65">
        <f>COUNTIFS('2 - Sauce Labs Sample Applicati'!A:A,A36,'2 - Sauce Labs Sample Applicati'!E:E,"S")</f>
        <v>5</v>
      </c>
    </row>
    <row r="37">
      <c r="A37" s="51" t="s">
        <v>69</v>
      </c>
      <c r="B37" s="31">
        <f>AVERAGEIFS('2 - Sauce Labs Sample Applicati'!G:G,'2 - Sauce Labs Sample Applicati'!A:A,A37,'2 - Sauce Labs Sample Applicati'!E:E,"S")</f>
        <v>0.974</v>
      </c>
      <c r="C37" s="64">
        <f t="shared" si="2"/>
        <v>0.8333333333</v>
      </c>
      <c r="D37" s="64">
        <f>IFERROR(__xludf.DUMMYFUNCTION("STDEV(FILTER('2 - Sauce Labs Sample Applicati'!G:G,'2 - Sauce Labs Sample Applicati'!A:A=A37,'2 - Sauce Labs Sample Applicati'!E:E=""S""))"),0.05813776741499451)</f>
        <v>0.05813776741</v>
      </c>
      <c r="E37" s="65">
        <f>COUNTIFS('2 - Sauce Labs Sample Applicati'!A:A,A37,'2 - Sauce Labs Sample Applicati'!E:E,"&lt;&gt;")</f>
        <v>6</v>
      </c>
      <c r="F37" s="65">
        <f>COUNTIFS('2 - Sauce Labs Sample Applicati'!A:A,A37,'2 - Sauce Labs Sample Applicati'!E:E,"S")</f>
        <v>5</v>
      </c>
    </row>
    <row r="38">
      <c r="A38" s="51" t="s">
        <v>71</v>
      </c>
      <c r="B38" s="31">
        <f>AVERAGEIFS('2 - Sauce Labs Sample Applicati'!G:G,'2 - Sauce Labs Sample Applicati'!A:A,A38,'2 - Sauce Labs Sample Applicati'!E:E,"S")</f>
        <v>0.974</v>
      </c>
      <c r="C38" s="64">
        <f t="shared" si="2"/>
        <v>0.8333333333</v>
      </c>
      <c r="D38" s="64">
        <f>IFERROR(__xludf.DUMMYFUNCTION("STDEV(FILTER('2 - Sauce Labs Sample Applicati'!G:G,'2 - Sauce Labs Sample Applicati'!A:A=A38,'2 - Sauce Labs Sample Applicati'!E:E=""S""))"),0.05813776741499451)</f>
        <v>0.05813776741</v>
      </c>
      <c r="E38" s="65">
        <f>COUNTIFS('2 - Sauce Labs Sample Applicati'!A:A,A38,'2 - Sauce Labs Sample Applicati'!E:E,"&lt;&gt;")</f>
        <v>6</v>
      </c>
      <c r="F38" s="65">
        <f>COUNTIFS('2 - Sauce Labs Sample Applicati'!A:A,A38,'2 - Sauce Labs Sample Applicati'!E:E,"S")</f>
        <v>5</v>
      </c>
    </row>
    <row r="39">
      <c r="A39" s="51" t="s">
        <v>72</v>
      </c>
      <c r="B39" s="31">
        <f>AVERAGEIFS('2 - Sauce Labs Sample Applicati'!G:G,'2 - Sauce Labs Sample Applicati'!A:A,A39,'2 - Sauce Labs Sample Applicati'!E:E,"S")</f>
        <v>0.9175</v>
      </c>
      <c r="C39" s="64">
        <f t="shared" si="2"/>
        <v>1</v>
      </c>
      <c r="D39" s="64">
        <f>IFERROR(__xludf.DUMMYFUNCTION("STDEV(FILTER('2 - Sauce Labs Sample Applicati'!G:G,'2 - Sauce Labs Sample Applicati'!A:A=A39,'2 - Sauce Labs Sample Applicati'!E:E=""S""))"),0.16499999999999995)</f>
        <v>0.165</v>
      </c>
      <c r="E39" s="65">
        <f>COUNTIFS('2 - Sauce Labs Sample Applicati'!A:A,A39,'2 - Sauce Labs Sample Applicati'!E:E,"&lt;&gt;")</f>
        <v>4</v>
      </c>
      <c r="F39" s="65">
        <f>COUNTIFS('2 - Sauce Labs Sample Applicati'!A:A,A39,'2 - Sauce Labs Sample Applicati'!E:E,"S")</f>
        <v>4</v>
      </c>
    </row>
    <row r="40">
      <c r="A40" s="51" t="s">
        <v>74</v>
      </c>
      <c r="B40" s="31">
        <f>AVERAGEIFS('2 - Sauce Labs Sample Applicati'!G:G,'2 - Sauce Labs Sample Applicati'!A:A,A40,'2 - Sauce Labs Sample Applicati'!E:E,"S")</f>
        <v>0.9175</v>
      </c>
      <c r="C40" s="64">
        <f t="shared" si="2"/>
        <v>1</v>
      </c>
      <c r="D40" s="64">
        <f>IFERROR(__xludf.DUMMYFUNCTION("STDEV(FILTER('2 - Sauce Labs Sample Applicati'!G:G,'2 - Sauce Labs Sample Applicati'!A:A=A40,'2 - Sauce Labs Sample Applicati'!E:E=""S""))"),0.16499999999999995)</f>
        <v>0.165</v>
      </c>
      <c r="E40" s="65">
        <f>COUNTIFS('2 - Sauce Labs Sample Applicati'!A:A,A40,'2 - Sauce Labs Sample Applicati'!E:E,"&lt;&gt;")</f>
        <v>4</v>
      </c>
      <c r="F40" s="65">
        <f>COUNTIFS('2 - Sauce Labs Sample Applicati'!A:A,A40,'2 - Sauce Labs Sample Applicati'!E:E,"S")</f>
        <v>4</v>
      </c>
    </row>
    <row r="41">
      <c r="A41" s="51" t="s">
        <v>75</v>
      </c>
      <c r="B41" s="31">
        <f>AVERAGEIFS('2 - Sauce Labs Sample Applicati'!G:G,'2 - Sauce Labs Sample Applicati'!A:A,A41,'2 - Sauce Labs Sample Applicati'!E:E,"S")</f>
        <v>0.9175</v>
      </c>
      <c r="C41" s="64">
        <f t="shared" si="2"/>
        <v>1</v>
      </c>
      <c r="D41" s="64">
        <f>IFERROR(__xludf.DUMMYFUNCTION("STDEV(FILTER('2 - Sauce Labs Sample Applicati'!G:G,'2 - Sauce Labs Sample Applicati'!A:A=A41,'2 - Sauce Labs Sample Applicati'!E:E=""S""))"),0.16499999999999995)</f>
        <v>0.165</v>
      </c>
      <c r="E41" s="65">
        <f>COUNTIFS('2 - Sauce Labs Sample Applicati'!A:A,A41,'2 - Sauce Labs Sample Applicati'!E:E,"&lt;&gt;")</f>
        <v>4</v>
      </c>
      <c r="F41" s="65">
        <f>COUNTIFS('2 - Sauce Labs Sample Applicati'!A:A,A41,'2 - Sauce Labs Sample Applicati'!E:E,"S")</f>
        <v>4</v>
      </c>
    </row>
    <row r="43">
      <c r="A43" s="67" t="s">
        <v>7</v>
      </c>
      <c r="B43" s="2"/>
      <c r="C43" s="2"/>
      <c r="D43" s="2"/>
      <c r="E43" s="2"/>
      <c r="F43" s="3"/>
    </row>
    <row r="44">
      <c r="A44" s="62" t="s">
        <v>398</v>
      </c>
      <c r="B44" s="63" t="s">
        <v>25</v>
      </c>
      <c r="C44" s="62" t="s">
        <v>399</v>
      </c>
      <c r="D44" s="62" t="s">
        <v>400</v>
      </c>
      <c r="E44" s="62" t="s">
        <v>401</v>
      </c>
      <c r="F44" s="62" t="s">
        <v>402</v>
      </c>
    </row>
    <row r="45">
      <c r="A45" s="51" t="s">
        <v>27</v>
      </c>
      <c r="B45" s="31">
        <f>AVERAGEIFS('3 - The Internet'!G:G,'3 - The Internet'!A:A,A45,'3 - The Internet'!E:E,"S")</f>
        <v>1</v>
      </c>
      <c r="C45" s="64">
        <f t="shared" ref="C45:C62" si="3">F45/E45</f>
        <v>1</v>
      </c>
      <c r="D45" s="64">
        <f>IFERROR(__xludf.DUMMYFUNCTION("STDEV(FILTER('3 - The Internet'!G:G,'3 - The Internet'!A:A=A45,'3 - The Internet'!E:E=""S""))"),0.0)</f>
        <v>0</v>
      </c>
      <c r="E45" s="65">
        <f>COUNTIFS('3 - The Internet'!A:A,A45,'3 - The Internet'!E:E,"&lt;&gt;")</f>
        <v>9</v>
      </c>
      <c r="F45" s="65">
        <f>COUNTIFS('3 - The Internet'!A:A,A45,'3 - The Internet'!E:E,"S")</f>
        <v>9</v>
      </c>
    </row>
    <row r="46">
      <c r="A46" s="51" t="s">
        <v>35</v>
      </c>
      <c r="B46" s="31">
        <f>AVERAGEIFS('3 - The Internet'!G:G,'3 - The Internet'!A:A,A46,'3 - The Internet'!E:E,"S")</f>
        <v>0.963</v>
      </c>
      <c r="C46" s="64">
        <f t="shared" si="3"/>
        <v>0.9090909091</v>
      </c>
      <c r="D46" s="64">
        <f>IFERROR(__xludf.DUMMYFUNCTION("STDEV(FILTER('3 - The Internet'!G:G,'3 - The Internet'!A:A=A46,'3 - The Internet'!E:E=""S""))"),0.0922867385124383)</f>
        <v>0.09228673851</v>
      </c>
      <c r="E46" s="65">
        <f>COUNTIFS('3 - The Internet'!A:A,A46,'3 - The Internet'!E:E,"&lt;&gt;")</f>
        <v>22</v>
      </c>
      <c r="F46" s="65">
        <f>COUNTIFS('3 - The Internet'!A:A,A46,'3 - The Internet'!E:E,"S")</f>
        <v>20</v>
      </c>
    </row>
    <row r="47">
      <c r="A47" s="51" t="s">
        <v>48</v>
      </c>
      <c r="B47" s="31">
        <f>AVERAGEIFS('3 - The Internet'!G:G,'3 - The Internet'!A:A,A47,'3 - The Internet'!E:E,"S")</f>
        <v>0.935</v>
      </c>
      <c r="C47" s="64">
        <f t="shared" si="3"/>
        <v>1</v>
      </c>
      <c r="D47" s="64">
        <f>IFERROR(__xludf.DUMMYFUNCTION("STDEV(FILTER('3 - The Internet'!G:G,'3 - The Internet'!A:A=A47,'3 - The Internet'!E:E=""S""))"),0.11877148928369413)</f>
        <v>0.1187714893</v>
      </c>
      <c r="E47" s="65">
        <f>COUNTIFS('3 - The Internet'!A:A,A47,'3 - The Internet'!E:E,"&lt;&gt;")</f>
        <v>16</v>
      </c>
      <c r="F47" s="65">
        <f>COUNTIFS('3 - The Internet'!A:A,A47,'3 - The Internet'!E:E,"S")</f>
        <v>16</v>
      </c>
    </row>
    <row r="48">
      <c r="A48" s="51" t="s">
        <v>52</v>
      </c>
      <c r="B48" s="31">
        <f>AVERAGEIFS('3 - The Internet'!G:G,'3 - The Internet'!A:A,A48,'3 - The Internet'!E:E,"S")</f>
        <v>0.82</v>
      </c>
      <c r="C48" s="64">
        <f t="shared" si="3"/>
        <v>0.3333333333</v>
      </c>
      <c r="D48" s="64">
        <f>IFERROR(__xludf.DUMMYFUNCTION("STDEV(FILTER('3 - The Internet'!G:G,'3 - The Internet'!A:A=A48,'3 - The Internet'!E:E=""S""))"),0.25455844122715715)</f>
        <v>0.2545584412</v>
      </c>
      <c r="E48" s="65">
        <f>COUNTIFS('3 - The Internet'!A:A,A48,'3 - The Internet'!E:E,"&lt;&gt;")</f>
        <v>6</v>
      </c>
      <c r="F48" s="65">
        <f>COUNTIFS('3 - The Internet'!A:A,A48,'3 - The Internet'!E:E,"S")</f>
        <v>2</v>
      </c>
    </row>
    <row r="49">
      <c r="A49" s="51" t="s">
        <v>54</v>
      </c>
      <c r="B49" s="31">
        <f>AVERAGEIFS('3 - The Internet'!G:G,'3 - The Internet'!A:A,A49,'3 - The Internet'!E:E,"S")</f>
        <v>1</v>
      </c>
      <c r="C49" s="64">
        <f t="shared" si="3"/>
        <v>1</v>
      </c>
      <c r="D49" s="64">
        <f>IFERROR(__xludf.DUMMYFUNCTION("STDEV(FILTER('3 - The Internet'!G:G,'3 - The Internet'!A:A=A49,'3 - The Internet'!E:E=""S""))"),0.0)</f>
        <v>0</v>
      </c>
      <c r="E49" s="65">
        <f>COUNTIFS('3 - The Internet'!A:A,A49,'3 - The Internet'!E:E,"&lt;&gt;")</f>
        <v>6</v>
      </c>
      <c r="F49" s="65">
        <f>COUNTIFS('3 - The Internet'!A:A,A49,'3 - The Internet'!E:E,"S")</f>
        <v>6</v>
      </c>
    </row>
    <row r="50">
      <c r="A50" s="51" t="s">
        <v>55</v>
      </c>
      <c r="B50" s="31">
        <f>AVERAGEIFS('3 - The Internet'!G:G,'3 - The Internet'!A:A,A50,'3 - The Internet'!E:E,"S")</f>
        <v>1</v>
      </c>
      <c r="C50" s="64">
        <f t="shared" si="3"/>
        <v>0.6666666667</v>
      </c>
      <c r="D50" s="64">
        <f>IFERROR(__xludf.DUMMYFUNCTION("STDEV(FILTER('3 - The Internet'!G:G,'3 - The Internet'!A:A=A50,'3 - The Internet'!E:E=""S""))"),0.0)</f>
        <v>0</v>
      </c>
      <c r="E50" s="65">
        <f>COUNTIFS('3 - The Internet'!A:A,A50,'3 - The Internet'!E:E,"&lt;&gt;")</f>
        <v>6</v>
      </c>
      <c r="F50" s="65">
        <f>COUNTIFS('3 - The Internet'!A:A,A50,'3 - The Internet'!E:E,"S")</f>
        <v>4</v>
      </c>
    </row>
    <row r="51">
      <c r="A51" s="51" t="s">
        <v>58</v>
      </c>
      <c r="B51" s="31">
        <f>AVERAGEIFS('3 - The Internet'!G:G,'3 - The Internet'!A:A,A51,'3 - The Internet'!E:E,"S")</f>
        <v>1</v>
      </c>
      <c r="C51" s="64">
        <f t="shared" si="3"/>
        <v>1</v>
      </c>
      <c r="D51" s="64">
        <f>IFERROR(__xludf.DUMMYFUNCTION("STDEV(FILTER('3 - The Internet'!G:G,'3 - The Internet'!A:A=A51,'3 - The Internet'!E:E=""S""))"),0.0)</f>
        <v>0</v>
      </c>
      <c r="E51" s="65">
        <f>COUNTIFS('3 - The Internet'!A:A,A51,'3 - The Internet'!E:E,"&lt;&gt;")</f>
        <v>6</v>
      </c>
      <c r="F51" s="65">
        <f>COUNTIFS('3 - The Internet'!A:A,A51,'3 - The Internet'!E:E,"S")</f>
        <v>6</v>
      </c>
    </row>
    <row r="52">
      <c r="A52" s="51" t="s">
        <v>59</v>
      </c>
      <c r="B52" s="31">
        <f>AVERAGEIFS('3 - The Internet'!G:G,'3 - The Internet'!A:A,A52,'3 - The Internet'!E:E,"S")</f>
        <v>0.9175</v>
      </c>
      <c r="C52" s="64">
        <f t="shared" si="3"/>
        <v>1</v>
      </c>
      <c r="D52" s="64">
        <f>IFERROR(__xludf.DUMMYFUNCTION("STDEV(FILTER('3 - The Internet'!G:G,'3 - The Internet'!A:A=A52,'3 - The Internet'!E:E=""S""))"),0.16499999999999995)</f>
        <v>0.165</v>
      </c>
      <c r="E52" s="65">
        <f>COUNTIFS('3 - The Internet'!A:A,A52,'3 - The Internet'!E:E,"&lt;&gt;")</f>
        <v>4</v>
      </c>
      <c r="F52" s="65">
        <f>COUNTIFS('3 - The Internet'!A:A,A52,'3 - The Internet'!E:E,"S")</f>
        <v>4</v>
      </c>
    </row>
    <row r="53">
      <c r="A53" s="51" t="s">
        <v>61</v>
      </c>
      <c r="B53" s="31">
        <f>AVERAGEIFS('3 - The Internet'!G:G,'3 - The Internet'!A:A,A53,'3 - The Internet'!E:E,"S")</f>
        <v>1</v>
      </c>
      <c r="C53" s="64">
        <f t="shared" si="3"/>
        <v>1</v>
      </c>
      <c r="D53" s="64">
        <f>IFERROR(__xludf.DUMMYFUNCTION("STDEV(FILTER('3 - The Internet'!G:G,'3 - The Internet'!A:A=A53,'3 - The Internet'!E:E=""S""))"),0.0)</f>
        <v>0</v>
      </c>
      <c r="E53" s="65">
        <f>COUNTIFS('3 - The Internet'!A:A,A53,'3 - The Internet'!E:E,"&lt;&gt;")</f>
        <v>3</v>
      </c>
      <c r="F53" s="65">
        <f>COUNTIFS('3 - The Internet'!A:A,A53,'3 - The Internet'!E:E,"S")</f>
        <v>3</v>
      </c>
    </row>
    <row r="54">
      <c r="A54" s="51" t="s">
        <v>63</v>
      </c>
      <c r="B54" s="31">
        <f>AVERAGEIFS('3 - The Internet'!G:G,'3 - The Internet'!A:A,A54,'3 - The Internet'!E:E,"S")</f>
        <v>1</v>
      </c>
      <c r="C54" s="64">
        <f t="shared" si="3"/>
        <v>1</v>
      </c>
      <c r="D54" s="64">
        <f>IFERROR(__xludf.DUMMYFUNCTION("STDEV(FILTER('3 - The Internet'!G:G,'3 - The Internet'!A:A=A54,'3 - The Internet'!E:E=""S""))"),0.0)</f>
        <v>0</v>
      </c>
      <c r="E54" s="65">
        <f>COUNTIFS('3 - The Internet'!A:A,A54,'3 - The Internet'!E:E,"&lt;&gt;")</f>
        <v>3</v>
      </c>
      <c r="F54" s="65">
        <f>COUNTIFS('3 - The Internet'!A:A,A54,'3 - The Internet'!E:E,"S")</f>
        <v>3</v>
      </c>
    </row>
    <row r="55">
      <c r="A55" s="51" t="s">
        <v>64</v>
      </c>
      <c r="B55" s="31">
        <f>AVERAGEIFS('3 - The Internet'!G:G,'3 - The Internet'!A:A,A55,'3 - The Internet'!E:E,"S")</f>
        <v>1</v>
      </c>
      <c r="C55" s="64">
        <f t="shared" si="3"/>
        <v>1</v>
      </c>
      <c r="D55" s="66">
        <v>0.0</v>
      </c>
      <c r="E55" s="65">
        <f>COUNTIFS('3 - The Internet'!A:A,A55,'3 - The Internet'!E:E,"&lt;&gt;")</f>
        <v>1</v>
      </c>
      <c r="F55" s="65">
        <f>COUNTIFS('3 - The Internet'!A:A,A55,'3 - The Internet'!E:E,"S")</f>
        <v>1</v>
      </c>
    </row>
    <row r="56">
      <c r="A56" s="51" t="s">
        <v>67</v>
      </c>
      <c r="B56" s="31">
        <f>AVERAGEIFS('3 - The Internet'!G:G,'3 - The Internet'!A:A,A56,'3 - The Internet'!E:E,"S")</f>
        <v>0.856</v>
      </c>
      <c r="C56" s="64">
        <f t="shared" si="3"/>
        <v>0.8333333333</v>
      </c>
      <c r="D56" s="64">
        <f>IFERROR(__xludf.DUMMYFUNCTION("STDEV(FILTER('3 - The Internet'!G:G,'3 - The Internet'!A:A=A56,'3 - The Internet'!E:E=""S""))"),0.19730686759461769)</f>
        <v>0.1973068676</v>
      </c>
      <c r="E56" s="65">
        <f>COUNTIFS('3 - The Internet'!A:A,A56,'3 - The Internet'!E:E,"&lt;&gt;")</f>
        <v>6</v>
      </c>
      <c r="F56" s="65">
        <f>COUNTIFS('3 - The Internet'!A:A,A56,'3 - The Internet'!E:E,"S")</f>
        <v>5</v>
      </c>
    </row>
    <row r="57">
      <c r="A57" s="51" t="s">
        <v>68</v>
      </c>
      <c r="B57" s="31">
        <f>AVERAGEIFS('3 - The Internet'!G:G,'3 - The Internet'!A:A,A57,'3 - The Internet'!E:E,"S")</f>
        <v>0.926</v>
      </c>
      <c r="C57" s="64">
        <f t="shared" si="3"/>
        <v>0.8333333333</v>
      </c>
      <c r="D57" s="64">
        <f>IFERROR(__xludf.DUMMYFUNCTION("STDEV(FILTER('3 - The Internet'!G:G,'3 - The Internet'!A:A=A57,'3 - The Internet'!E:E=""S""))"),0.16546903033498442)</f>
        <v>0.1654690303</v>
      </c>
      <c r="E57" s="65">
        <f>COUNTIFS('3 - The Internet'!A:A,A57,'3 - The Internet'!E:E,"&lt;&gt;")</f>
        <v>6</v>
      </c>
      <c r="F57" s="65">
        <f>COUNTIFS('3 - The Internet'!A:A,A57,'3 - The Internet'!E:E,"S")</f>
        <v>5</v>
      </c>
    </row>
    <row r="58">
      <c r="A58" s="51" t="s">
        <v>69</v>
      </c>
      <c r="B58" s="31">
        <f>AVERAGEIFS('3 - The Internet'!G:G,'3 - The Internet'!A:A,A58,'3 - The Internet'!E:E,"S")</f>
        <v>1</v>
      </c>
      <c r="C58" s="64">
        <f t="shared" si="3"/>
        <v>1</v>
      </c>
      <c r="D58" s="64">
        <f>IFERROR(__xludf.DUMMYFUNCTION("STDEV(FILTER('3 - The Internet'!G:G,'3 - The Internet'!A:A=A58,'3 - The Internet'!E:E=""S""))"),0.0)</f>
        <v>0</v>
      </c>
      <c r="E58" s="65">
        <f>COUNTIFS('3 - The Internet'!A:A,A58,'3 - The Internet'!E:E,"&lt;&gt;")</f>
        <v>5</v>
      </c>
      <c r="F58" s="65">
        <f>COUNTIFS('3 - The Internet'!A:A,A58,'3 - The Internet'!E:E,"S")</f>
        <v>5</v>
      </c>
    </row>
    <row r="59">
      <c r="A59" s="51" t="s">
        <v>71</v>
      </c>
      <c r="B59" s="31">
        <f>AVERAGEIFS('3 - The Internet'!G:G,'3 - The Internet'!A:A,A59,'3 - The Internet'!E:E,"S")</f>
        <v>1</v>
      </c>
      <c r="C59" s="64">
        <f t="shared" si="3"/>
        <v>1</v>
      </c>
      <c r="D59" s="64">
        <f>IFERROR(__xludf.DUMMYFUNCTION("STDEV(FILTER('3 - The Internet'!G:G,'3 - The Internet'!A:A=A59,'3 - The Internet'!E:E=""S""))"),0.0)</f>
        <v>0</v>
      </c>
      <c r="E59" s="65">
        <f>COUNTIFS('3 - The Internet'!A:A,A59,'3 - The Internet'!E:E,"&lt;&gt;")</f>
        <v>6</v>
      </c>
      <c r="F59" s="65">
        <f>COUNTIFS('3 - The Internet'!A:A,A59,'3 - The Internet'!E:E,"S")</f>
        <v>6</v>
      </c>
    </row>
    <row r="60">
      <c r="A60" s="51" t="s">
        <v>72</v>
      </c>
      <c r="B60" s="31">
        <f>AVERAGEIFS('3 - The Internet'!G:G,'3 - The Internet'!A:A,A60,'3 - The Internet'!E:E,"S")</f>
        <v>1</v>
      </c>
      <c r="C60" s="64">
        <f t="shared" si="3"/>
        <v>1</v>
      </c>
      <c r="D60" s="64">
        <f>IFERROR(__xludf.DUMMYFUNCTION("STDEV(FILTER('3 - The Internet'!G:G,'3 - The Internet'!A:A=A60,'3 - The Internet'!E:E=""S""))"),0.0)</f>
        <v>0</v>
      </c>
      <c r="E60" s="65">
        <f>COUNTIFS('3 - The Internet'!A:A,A60,'3 - The Internet'!E:E,"&lt;&gt;")</f>
        <v>4</v>
      </c>
      <c r="F60" s="65">
        <f>COUNTIFS('3 - The Internet'!A:A,A60,'3 - The Internet'!E:E,"S")</f>
        <v>4</v>
      </c>
    </row>
    <row r="61">
      <c r="A61" s="51" t="s">
        <v>74</v>
      </c>
      <c r="B61" s="31">
        <f>AVERAGEIFS('3 - The Internet'!G:G,'3 - The Internet'!A:A,A61,'3 - The Internet'!E:E,"S")</f>
        <v>1</v>
      </c>
      <c r="C61" s="64">
        <f t="shared" si="3"/>
        <v>1</v>
      </c>
      <c r="D61" s="64">
        <f>IFERROR(__xludf.DUMMYFUNCTION("STDEV(FILTER('3 - The Internet'!G:G,'3 - The Internet'!A:A=A61,'3 - The Internet'!E:E=""S""))"),0.0)</f>
        <v>0</v>
      </c>
      <c r="E61" s="65">
        <f>COUNTIFS('3 - The Internet'!A:A,A61,'3 - The Internet'!E:E,"&lt;&gt;")</f>
        <v>3</v>
      </c>
      <c r="F61" s="65">
        <f>COUNTIFS('3 - The Internet'!A:A,A61,'3 - The Internet'!E:E,"S")</f>
        <v>3</v>
      </c>
    </row>
    <row r="62">
      <c r="A62" s="51" t="s">
        <v>75</v>
      </c>
      <c r="B62" s="31">
        <f>AVERAGEIFS('3 - The Internet'!G:G,'3 - The Internet'!A:A,A62,'3 - The Internet'!E:E,"S")</f>
        <v>1</v>
      </c>
      <c r="C62" s="64">
        <f t="shared" si="3"/>
        <v>1</v>
      </c>
      <c r="D62" s="64">
        <f>IFERROR(__xludf.DUMMYFUNCTION("STDEV(FILTER('3 - The Internet'!G:G,'3 - The Internet'!A:A=A62,'3 - The Internet'!E:E=""S""))"),0.0)</f>
        <v>0</v>
      </c>
      <c r="E62" s="65">
        <f>COUNTIFS('3 - The Internet'!A:A,A62,'3 - The Internet'!E:E,"&lt;&gt;")</f>
        <v>4</v>
      </c>
      <c r="F62" s="65">
        <f>COUNTIFS('3 - The Internet'!A:A,A62,'3 - The Internet'!E:E,"S")</f>
        <v>4</v>
      </c>
    </row>
  </sheetData>
  <mergeCells count="3">
    <mergeCell ref="A1:F1"/>
    <mergeCell ref="A22:F22"/>
    <mergeCell ref="A43:F4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31.38"/>
    <col customWidth="1" min="3" max="3" width="33.5"/>
    <col customWidth="1" min="4" max="4" width="21.0"/>
  </cols>
  <sheetData>
    <row r="1">
      <c r="A1" s="61" t="s">
        <v>403</v>
      </c>
      <c r="B1" s="2"/>
      <c r="C1" s="2"/>
      <c r="D1" s="3"/>
    </row>
    <row r="2">
      <c r="A2" s="68" t="s">
        <v>398</v>
      </c>
      <c r="B2" s="62" t="s">
        <v>397</v>
      </c>
      <c r="C2" s="62" t="s">
        <v>6</v>
      </c>
      <c r="D2" s="62" t="s">
        <v>7</v>
      </c>
    </row>
    <row r="3">
      <c r="A3" s="51" t="s">
        <v>27</v>
      </c>
      <c r="B3" s="64">
        <f>Resumo!B3</f>
        <v>1</v>
      </c>
      <c r="C3" s="64">
        <f>Resumo!B24</f>
        <v>0.934</v>
      </c>
      <c r="D3" s="64">
        <f>Resumo!B45</f>
        <v>1</v>
      </c>
    </row>
    <row r="4">
      <c r="A4" s="51" t="s">
        <v>35</v>
      </c>
      <c r="B4" s="64">
        <f>Resumo!B4</f>
        <v>0.952</v>
      </c>
      <c r="C4" s="64">
        <f>Resumo!B25</f>
        <v>0.9619047619</v>
      </c>
      <c r="D4" s="64">
        <f>Resumo!B46</f>
        <v>0.963</v>
      </c>
    </row>
    <row r="5">
      <c r="A5" s="51" t="s">
        <v>48</v>
      </c>
      <c r="B5" s="64">
        <f>Resumo!B5</f>
        <v>0.966875</v>
      </c>
      <c r="C5" s="64">
        <f>Resumo!B26</f>
        <v>0.9555555556</v>
      </c>
      <c r="D5" s="64">
        <f>Resumo!B47</f>
        <v>0.935</v>
      </c>
    </row>
    <row r="6">
      <c r="A6" s="51" t="s">
        <v>52</v>
      </c>
      <c r="B6" s="64">
        <f>Resumo!B6</f>
        <v>1</v>
      </c>
      <c r="C6" s="64">
        <f>Resumo!B27</f>
        <v>1</v>
      </c>
      <c r="D6" s="64">
        <f>Resumo!B48</f>
        <v>0.82</v>
      </c>
    </row>
    <row r="7">
      <c r="A7" s="51" t="s">
        <v>54</v>
      </c>
      <c r="B7" s="64">
        <f>Resumo!B7</f>
        <v>1</v>
      </c>
      <c r="C7" s="64">
        <f>Resumo!B28</f>
        <v>0.945</v>
      </c>
      <c r="D7" s="64">
        <f>Resumo!B49</f>
        <v>1</v>
      </c>
    </row>
    <row r="8">
      <c r="A8" s="51" t="s">
        <v>55</v>
      </c>
      <c r="B8" s="64">
        <f>Resumo!B8</f>
        <v>1</v>
      </c>
      <c r="C8" s="64">
        <f>Resumo!B29</f>
        <v>0.9625</v>
      </c>
      <c r="D8" s="64">
        <f>Resumo!B50</f>
        <v>1</v>
      </c>
    </row>
    <row r="9">
      <c r="A9" s="51" t="s">
        <v>58</v>
      </c>
      <c r="B9" s="64">
        <f>Resumo!B9</f>
        <v>1</v>
      </c>
      <c r="C9" s="64">
        <f>Resumo!B30</f>
        <v>0.9183333333</v>
      </c>
      <c r="D9" s="64">
        <f>Resumo!B51</f>
        <v>1</v>
      </c>
    </row>
    <row r="10">
      <c r="A10" s="51" t="s">
        <v>59</v>
      </c>
      <c r="B10" s="64">
        <f>Resumo!B10</f>
        <v>1</v>
      </c>
      <c r="C10" s="64">
        <f>Resumo!B31</f>
        <v>1</v>
      </c>
      <c r="D10" s="64">
        <f>Resumo!B52</f>
        <v>0.9175</v>
      </c>
    </row>
    <row r="11">
      <c r="A11" s="51" t="s">
        <v>61</v>
      </c>
      <c r="B11" s="64">
        <f>Resumo!B11</f>
        <v>1</v>
      </c>
      <c r="C11" s="64">
        <f>Resumo!B32</f>
        <v>0.67</v>
      </c>
      <c r="D11" s="64">
        <f>Resumo!B53</f>
        <v>1</v>
      </c>
    </row>
    <row r="12">
      <c r="A12" s="51" t="s">
        <v>63</v>
      </c>
      <c r="B12" s="64">
        <f>Resumo!B12</f>
        <v>1</v>
      </c>
      <c r="C12" s="64">
        <f>Resumo!B33</f>
        <v>1</v>
      </c>
      <c r="D12" s="64">
        <f>Resumo!B54</f>
        <v>1</v>
      </c>
    </row>
    <row r="13">
      <c r="A13" s="51" t="s">
        <v>64</v>
      </c>
      <c r="B13" s="64">
        <f>Resumo!B13</f>
        <v>1</v>
      </c>
      <c r="C13" s="64">
        <f>Resumo!B34</f>
        <v>1</v>
      </c>
      <c r="D13" s="64">
        <f>Resumo!B55</f>
        <v>1</v>
      </c>
    </row>
    <row r="14">
      <c r="A14" s="51" t="s">
        <v>67</v>
      </c>
      <c r="B14" s="64">
        <f>Resumo!B14</f>
        <v>1</v>
      </c>
      <c r="C14" s="64">
        <f>Resumo!B35</f>
        <v>1</v>
      </c>
      <c r="D14" s="64">
        <f>Resumo!B56</f>
        <v>0.856</v>
      </c>
    </row>
    <row r="15">
      <c r="A15" s="51" t="s">
        <v>68</v>
      </c>
      <c r="B15" s="64">
        <f>Resumo!B15</f>
        <v>1</v>
      </c>
      <c r="C15" s="64">
        <f>Resumo!B36</f>
        <v>1</v>
      </c>
      <c r="D15" s="64">
        <f>Resumo!B57</f>
        <v>0.926</v>
      </c>
    </row>
    <row r="16">
      <c r="A16" s="51" t="s">
        <v>69</v>
      </c>
      <c r="B16" s="64">
        <f>Resumo!B16</f>
        <v>0.8966666667</v>
      </c>
      <c r="C16" s="64">
        <f>Resumo!B37</f>
        <v>0.974</v>
      </c>
      <c r="D16" s="64">
        <f>Resumo!B58</f>
        <v>1</v>
      </c>
    </row>
    <row r="17">
      <c r="A17" s="51" t="s">
        <v>71</v>
      </c>
      <c r="B17" s="64">
        <f>Resumo!B17</f>
        <v>0.8966666667</v>
      </c>
      <c r="C17" s="64">
        <f>Resumo!B38</f>
        <v>0.974</v>
      </c>
      <c r="D17" s="64">
        <f>Resumo!B59</f>
        <v>1</v>
      </c>
    </row>
    <row r="18">
      <c r="A18" s="51" t="s">
        <v>72</v>
      </c>
      <c r="B18" s="64">
        <f>Resumo!B18</f>
        <v>1</v>
      </c>
      <c r="C18" s="64">
        <f>Resumo!B39</f>
        <v>0.9175</v>
      </c>
      <c r="D18" s="64">
        <f>Resumo!B60</f>
        <v>1</v>
      </c>
    </row>
    <row r="19">
      <c r="A19" s="51" t="s">
        <v>74</v>
      </c>
      <c r="B19" s="64">
        <f>Resumo!B19</f>
        <v>1</v>
      </c>
      <c r="C19" s="64">
        <f>Resumo!B40</f>
        <v>0.9175</v>
      </c>
      <c r="D19" s="64">
        <f>Resumo!B61</f>
        <v>1</v>
      </c>
    </row>
    <row r="20">
      <c r="A20" s="51" t="s">
        <v>75</v>
      </c>
      <c r="B20" s="64">
        <f>Resumo!B20</f>
        <v>1</v>
      </c>
      <c r="C20" s="64">
        <f>Resumo!B41</f>
        <v>0.9175</v>
      </c>
      <c r="D20" s="64">
        <f>Resumo!B62</f>
        <v>1</v>
      </c>
    </row>
  </sheetData>
  <mergeCells count="1">
    <mergeCell ref="A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31.38"/>
    <col customWidth="1" min="3" max="3" width="33.5"/>
    <col customWidth="1" min="4" max="4" width="21.0"/>
  </cols>
  <sheetData>
    <row r="1">
      <c r="A1" s="61" t="s">
        <v>404</v>
      </c>
      <c r="B1" s="2"/>
      <c r="C1" s="2"/>
      <c r="D1" s="3"/>
    </row>
    <row r="2">
      <c r="A2" s="68" t="s">
        <v>398</v>
      </c>
      <c r="B2" s="62" t="s">
        <v>397</v>
      </c>
      <c r="C2" s="62" t="s">
        <v>6</v>
      </c>
      <c r="D2" s="62" t="s">
        <v>7</v>
      </c>
    </row>
    <row r="3">
      <c r="A3" s="51" t="s">
        <v>27</v>
      </c>
      <c r="B3" s="64">
        <f>Resumo!C3</f>
        <v>1</v>
      </c>
      <c r="C3" s="64">
        <f>Resumo!C24</f>
        <v>1</v>
      </c>
      <c r="D3" s="64">
        <f>Resumo!C45</f>
        <v>1</v>
      </c>
    </row>
    <row r="4">
      <c r="A4" s="51" t="s">
        <v>35</v>
      </c>
      <c r="B4" s="64">
        <f>Resumo!C4</f>
        <v>0.9523809524</v>
      </c>
      <c r="C4" s="64">
        <f>Resumo!C25</f>
        <v>0.9545454545</v>
      </c>
      <c r="D4" s="64">
        <f>Resumo!C46</f>
        <v>0.9090909091</v>
      </c>
    </row>
    <row r="5">
      <c r="A5" s="51" t="s">
        <v>48</v>
      </c>
      <c r="B5" s="64">
        <f>Resumo!C5</f>
        <v>1</v>
      </c>
      <c r="C5" s="64">
        <f>Resumo!C26</f>
        <v>1</v>
      </c>
      <c r="D5" s="64">
        <f>Resumo!C47</f>
        <v>1</v>
      </c>
    </row>
    <row r="6">
      <c r="A6" s="51" t="s">
        <v>52</v>
      </c>
      <c r="B6" s="64">
        <f>Resumo!C6</f>
        <v>0.8333333333</v>
      </c>
      <c r="C6" s="64">
        <f>Resumo!C27</f>
        <v>0.8333333333</v>
      </c>
      <c r="D6" s="64">
        <f>Resumo!C48</f>
        <v>0.3333333333</v>
      </c>
    </row>
    <row r="7">
      <c r="A7" s="51" t="s">
        <v>54</v>
      </c>
      <c r="B7" s="64">
        <f>Resumo!C7</f>
        <v>1</v>
      </c>
      <c r="C7" s="64">
        <f>Resumo!C28</f>
        <v>1</v>
      </c>
      <c r="D7" s="64">
        <f>Resumo!C49</f>
        <v>1</v>
      </c>
    </row>
    <row r="8">
      <c r="A8" s="51" t="s">
        <v>55</v>
      </c>
      <c r="B8" s="64">
        <f>Resumo!C8</f>
        <v>0.3333333333</v>
      </c>
      <c r="C8" s="64">
        <f>Resumo!C29</f>
        <v>0.6666666667</v>
      </c>
      <c r="D8" s="64">
        <f>Resumo!C50</f>
        <v>0.6666666667</v>
      </c>
    </row>
    <row r="9">
      <c r="A9" s="51" t="s">
        <v>58</v>
      </c>
      <c r="B9" s="64">
        <f>Resumo!C9</f>
        <v>1</v>
      </c>
      <c r="C9" s="64">
        <f>Resumo!C30</f>
        <v>1</v>
      </c>
      <c r="D9" s="64">
        <f>Resumo!C51</f>
        <v>1</v>
      </c>
    </row>
    <row r="10">
      <c r="A10" s="51" t="s">
        <v>59</v>
      </c>
      <c r="B10" s="64">
        <f>Resumo!C10</f>
        <v>1</v>
      </c>
      <c r="C10" s="64">
        <f>Resumo!C31</f>
        <v>1</v>
      </c>
      <c r="D10" s="64">
        <f>Resumo!C52</f>
        <v>1</v>
      </c>
    </row>
    <row r="11">
      <c r="A11" s="51" t="s">
        <v>61</v>
      </c>
      <c r="B11" s="64">
        <f>Resumo!C11</f>
        <v>1</v>
      </c>
      <c r="C11" s="64">
        <f>Resumo!C32</f>
        <v>1</v>
      </c>
      <c r="D11" s="64">
        <f>Resumo!C53</f>
        <v>1</v>
      </c>
    </row>
    <row r="12">
      <c r="A12" s="51" t="s">
        <v>63</v>
      </c>
      <c r="B12" s="64">
        <f>Resumo!C12</f>
        <v>1</v>
      </c>
      <c r="C12" s="64">
        <f>Resumo!C33</f>
        <v>1</v>
      </c>
      <c r="D12" s="64">
        <f>Resumo!C54</f>
        <v>1</v>
      </c>
    </row>
    <row r="13">
      <c r="A13" s="51" t="s">
        <v>64</v>
      </c>
      <c r="B13" s="64">
        <f>Resumo!C13</f>
        <v>1</v>
      </c>
      <c r="C13" s="64">
        <f>Resumo!C34</f>
        <v>1</v>
      </c>
      <c r="D13" s="64">
        <f>Resumo!C55</f>
        <v>1</v>
      </c>
    </row>
    <row r="14">
      <c r="A14" s="51" t="s">
        <v>67</v>
      </c>
      <c r="B14" s="64">
        <f>Resumo!C14</f>
        <v>1</v>
      </c>
      <c r="C14" s="64">
        <f>Resumo!C35</f>
        <v>0.8333333333</v>
      </c>
      <c r="D14" s="64">
        <f>Resumo!C56</f>
        <v>0.8333333333</v>
      </c>
    </row>
    <row r="15">
      <c r="A15" s="51" t="s">
        <v>68</v>
      </c>
      <c r="B15" s="64">
        <f>Resumo!C15</f>
        <v>1</v>
      </c>
      <c r="C15" s="64">
        <f>Resumo!C36</f>
        <v>0.8333333333</v>
      </c>
      <c r="D15" s="64">
        <f>Resumo!C57</f>
        <v>0.8333333333</v>
      </c>
    </row>
    <row r="16">
      <c r="A16" s="51" t="s">
        <v>69</v>
      </c>
      <c r="B16" s="64">
        <f>Resumo!C16</f>
        <v>1</v>
      </c>
      <c r="C16" s="64">
        <f>Resumo!C37</f>
        <v>0.8333333333</v>
      </c>
      <c r="D16" s="64">
        <f>Resumo!C58</f>
        <v>1</v>
      </c>
    </row>
    <row r="17">
      <c r="A17" s="51" t="s">
        <v>71</v>
      </c>
      <c r="B17" s="64">
        <f>Resumo!C17</f>
        <v>1</v>
      </c>
      <c r="C17" s="64">
        <f>Resumo!C38</f>
        <v>0.8333333333</v>
      </c>
      <c r="D17" s="64">
        <f>Resumo!C59</f>
        <v>1</v>
      </c>
    </row>
    <row r="18">
      <c r="A18" s="51" t="s">
        <v>72</v>
      </c>
      <c r="B18" s="64">
        <f>Resumo!C18</f>
        <v>1</v>
      </c>
      <c r="C18" s="64">
        <f>Resumo!C39</f>
        <v>1</v>
      </c>
      <c r="D18" s="64">
        <f>Resumo!C60</f>
        <v>1</v>
      </c>
    </row>
    <row r="19">
      <c r="A19" s="51" t="s">
        <v>74</v>
      </c>
      <c r="B19" s="64">
        <f>Resumo!C19</f>
        <v>1</v>
      </c>
      <c r="C19" s="64">
        <f>Resumo!C40</f>
        <v>1</v>
      </c>
      <c r="D19" s="64">
        <f>Resumo!C61</f>
        <v>1</v>
      </c>
    </row>
    <row r="20">
      <c r="A20" s="51" t="s">
        <v>75</v>
      </c>
      <c r="B20" s="64">
        <f>Resumo!C20</f>
        <v>1</v>
      </c>
      <c r="C20" s="64">
        <f>Resumo!C41</f>
        <v>1</v>
      </c>
      <c r="D20" s="64">
        <f>Resumo!C62</f>
        <v>1</v>
      </c>
    </row>
  </sheetData>
  <mergeCells count="1">
    <mergeCell ref="A1:D1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5.5"/>
    <col customWidth="1" min="3" max="3" width="15.38"/>
    <col customWidth="1" min="4" max="4" width="18.0"/>
    <col customWidth="1" min="5" max="5" width="23.13"/>
    <col customWidth="1" min="6" max="6" width="19.5"/>
  </cols>
  <sheetData>
    <row r="1">
      <c r="A1" s="67" t="s">
        <v>405</v>
      </c>
      <c r="B1" s="2"/>
      <c r="C1" s="2"/>
      <c r="D1" s="2"/>
      <c r="E1" s="2"/>
      <c r="F1" s="3"/>
    </row>
    <row r="2">
      <c r="A2" s="62" t="s">
        <v>398</v>
      </c>
      <c r="B2" s="63" t="s">
        <v>25</v>
      </c>
      <c r="C2" s="62" t="s">
        <v>399</v>
      </c>
      <c r="D2" s="62" t="s">
        <v>400</v>
      </c>
      <c r="E2" s="62" t="s">
        <v>401</v>
      </c>
      <c r="F2" s="62" t="s">
        <v>402</v>
      </c>
    </row>
    <row r="3">
      <c r="A3" s="51" t="s">
        <v>27</v>
      </c>
      <c r="B3" s="31">
        <f>IFERROR(__xludf.DUMMYFUNCTION("AVERAGE(FILTER('1 - Warehouse Inventory System'!G:G,'1 - Warehouse Inventory System'!A:A=A3,'1 - Warehouse Inventory System'!E:E=""S""),FILTER('2 - Sauce Labs Sample Applicati'!G:G,'2 - Sauce Labs Sample Applicati'!A:A=A3,'2 - Sauce Labs Sample Applicati'"&amp;"!E:E=""S""),FILTER('3 - The Internet'!G:G,'3 - The Internet'!A:A=A3,'3 - The Internet'!E:E=""S""))"),0.978709677419355)</f>
        <v>0.9787096774</v>
      </c>
      <c r="C3" s="64">
        <f t="shared" ref="C3:C20" si="1">F3/E3</f>
        <v>1</v>
      </c>
      <c r="D3" s="64">
        <f>IFERROR(__xludf.DUMMYFUNCTION("STDEV( FILTER('1 - Warehouse Inventory System'!G:G,'1 - Warehouse Inventory System'!A:A=A3,'1 - Warehouse Inventory System'!E:E=""S""),FILTER('2 - Sauce Labs Sample Applicati'!G:G,'2 - Sauce Labs Sample Applicati'!A:A=A3,'2 - Sauce Labs Sample Applicati'!"&amp;"E:E=""S""),FILTER('3 - The Internet'!G:G,'3 - The Internet'!A:A=A3,'3 - The Internet'!E:E=""S""))"),0.08241124257785344)</f>
        <v>0.08241124258</v>
      </c>
      <c r="E3" s="65">
        <f>SUMIF(Resumo!A:A,A3,Resumo!E:E)</f>
        <v>31</v>
      </c>
      <c r="F3" s="65">
        <f>SUMIF(Resumo!A:A,A3,Resumo!F:F)</f>
        <v>31</v>
      </c>
    </row>
    <row r="4">
      <c r="A4" s="51" t="s">
        <v>35</v>
      </c>
      <c r="B4" s="31">
        <f>IFERROR(__xludf.DUMMYFUNCTION("AVERAGE(FILTER('1 - Warehouse Inventory System'!G:G,'1 - Warehouse Inventory System'!A:A=A4,'1 - Warehouse Inventory System'!E:E=""S""),FILTER('2 - Sauce Labs Sample Applicati'!G:G,'2 - Sauce Labs Sample Applicati'!A:A=A4,'2 - Sauce Labs Sample Applicati'"&amp;"!E:E=""S""),FILTER('3 - The Internet'!G:G,'3 - The Internet'!A:A=A4,'3 - The Internet'!E:E=""S""))"),0.9590163934426228)</f>
        <v>0.9590163934</v>
      </c>
      <c r="C4" s="64">
        <f t="shared" si="1"/>
        <v>0.9384615385</v>
      </c>
      <c r="D4" s="64">
        <f>IFERROR(__xludf.DUMMYFUNCTION("STDEV( FILTER('1 - Warehouse Inventory System'!G:G,'1 - Warehouse Inventory System'!A:A=A4,'1 - Warehouse Inventory System'!E:E=""S""),FILTER('2 - Sauce Labs Sample Applicati'!G:G,'2 - Sauce Labs Sample Applicati'!A:A=A4,'2 - Sauce Labs Sample Applicati'!"&amp;"E:E=""S""),FILTER('3 - The Internet'!G:G,'3 - The Internet'!A:A=A4,'3 - The Internet'!E:E=""S""))"),0.0911903671453805)</f>
        <v>0.09119036715</v>
      </c>
      <c r="E4" s="65">
        <f>SUMIF(Resumo!A:A,A4,Resumo!E:E)</f>
        <v>65</v>
      </c>
      <c r="F4" s="65">
        <f>SUMIF(Resumo!A:A,A4,Resumo!F:F)</f>
        <v>61</v>
      </c>
    </row>
    <row r="5">
      <c r="A5" s="51" t="s">
        <v>48</v>
      </c>
      <c r="B5" s="31">
        <f>IFERROR(__xludf.DUMMYFUNCTION("AVERAGE(FILTER('1 - Warehouse Inventory System'!G:G,'1 - Warehouse Inventory System'!A:A=A5,'1 - Warehouse Inventory System'!E:E=""S""),FILTER('2 - Sauce Labs Sample Applicati'!G:G,'2 - Sauce Labs Sample Applicati'!A:A=A5,'2 - Sauce Labs Sample Applicati'"&amp;"!E:E=""S""),FILTER('3 - The Internet'!G:G,'3 - The Internet'!A:A=A5,'3 - The Internet'!E:E=""S""))"),0.9526)</f>
        <v>0.9526</v>
      </c>
      <c r="C5" s="64">
        <f t="shared" si="1"/>
        <v>1</v>
      </c>
      <c r="D5" s="64">
        <f>IFERROR(__xludf.DUMMYFUNCTION("STDEV( FILTER('1 - Warehouse Inventory System'!G:G,'1 - Warehouse Inventory System'!A:A=A5,'1 - Warehouse Inventory System'!E:E=""S""),FILTER('2 - Sauce Labs Sample Applicati'!G:G,'2 - Sauce Labs Sample Applicati'!A:A=A5,'2 - Sauce Labs Sample Applicati'!"&amp;"E:E=""S""),FILTER('3 - The Internet'!G:G,'3 - The Internet'!A:A=A5,'3 - The Internet'!E:E=""S""))"),0.0952506896434405)</f>
        <v>0.09525068964</v>
      </c>
      <c r="E5" s="65">
        <f>SUMIF(Resumo!A:A,A5,Resumo!E:E)</f>
        <v>50</v>
      </c>
      <c r="F5" s="65">
        <f>SUMIF(Resumo!A:A,A5,Resumo!F:F)</f>
        <v>50</v>
      </c>
    </row>
    <row r="6">
      <c r="A6" s="51" t="s">
        <v>52</v>
      </c>
      <c r="B6" s="31">
        <f>IFERROR(__xludf.DUMMYFUNCTION("AVERAGE(FILTER('1 - Warehouse Inventory System'!G:G,'1 - Warehouse Inventory System'!A:A=A6,'1 - Warehouse Inventory System'!E:E=""S""),FILTER('2 - Sauce Labs Sample Applicati'!G:G,'2 - Sauce Labs Sample Applicati'!A:A=A6,'2 - Sauce Labs Sample Applicati'"&amp;"!E:E=""S""),FILTER('3 - The Internet'!G:G,'3 - The Internet'!A:A=A6,'3 - The Internet'!E:E=""S""))"),0.9700000000000001)</f>
        <v>0.97</v>
      </c>
      <c r="C6" s="64">
        <f t="shared" si="1"/>
        <v>0.6666666667</v>
      </c>
      <c r="D6" s="64">
        <f>IFERROR(__xludf.DUMMYFUNCTION("STDEV( FILTER('1 - Warehouse Inventory System'!G:G,'1 - Warehouse Inventory System'!A:A=A6,'1 - Warehouse Inventory System'!E:E=""S""),FILTER('2 - Sauce Labs Sample Applicati'!G:G,'2 - Sauce Labs Sample Applicati'!A:A=A6,'2 - Sauce Labs Sample Applicati'!"&amp;"E:E=""S""),FILTER('3 - The Internet'!G:G,'3 - The Internet'!A:A=A6,'3 - The Internet'!E:E=""S""))"),0.10392304845413262)</f>
        <v>0.1039230485</v>
      </c>
      <c r="E6" s="65">
        <f>SUMIF(Resumo!A:A,A6,Resumo!E:E)</f>
        <v>18</v>
      </c>
      <c r="F6" s="65">
        <f>SUMIF(Resumo!A:A,A6,Resumo!F:F)</f>
        <v>12</v>
      </c>
    </row>
    <row r="7">
      <c r="A7" s="51" t="s">
        <v>54</v>
      </c>
      <c r="B7" s="31">
        <f>IFERROR(__xludf.DUMMYFUNCTION("AVERAGE(FILTER('1 - Warehouse Inventory System'!G:G,'1 - Warehouse Inventory System'!A:A=A7,'1 - Warehouse Inventory System'!E:E=""S""),FILTER('2 - Sauce Labs Sample Applicati'!G:G,'2 - Sauce Labs Sample Applicati'!A:A=A7,'2 - Sauce Labs Sample Applicati'"&amp;"!E:E=""S""),FILTER('3 - The Internet'!G:G,'3 - The Internet'!A:A=A7,'3 - The Internet'!E:E=""S""))"),0.9816666666666668)</f>
        <v>0.9816666667</v>
      </c>
      <c r="C7" s="64">
        <f t="shared" si="1"/>
        <v>1</v>
      </c>
      <c r="D7" s="64">
        <f>IFERROR(__xludf.DUMMYFUNCTION("STDEV( FILTER('1 - Warehouse Inventory System'!G:G,'1 - Warehouse Inventory System'!A:A=A7,'1 - Warehouse Inventory System'!E:E=""S""),FILTER('2 - Sauce Labs Sample Applicati'!G:G,'2 - Sauce Labs Sample Applicati'!A:A=A7,'2 - Sauce Labs Sample Applicati'!"&amp;"E:E=""S""),FILTER('3 - The Internet'!G:G,'3 - The Internet'!A:A=A7,'3 - The Internet'!E:E=""S""))"),0.07778174593052022)</f>
        <v>0.07778174593</v>
      </c>
      <c r="E7" s="65">
        <f>SUMIF(Resumo!A:A,A7,Resumo!E:E)</f>
        <v>18</v>
      </c>
      <c r="F7" s="65">
        <f>SUMIF(Resumo!A:A,A7,Resumo!F:F)</f>
        <v>18</v>
      </c>
    </row>
    <row r="8">
      <c r="A8" s="51" t="s">
        <v>55</v>
      </c>
      <c r="B8" s="31">
        <f>IFERROR(__xludf.DUMMYFUNCTION("AVERAGE(FILTER('1 - Warehouse Inventory System'!G:G,'1 - Warehouse Inventory System'!A:A=A8,'1 - Warehouse Inventory System'!E:E=""S""),FILTER('2 - Sauce Labs Sample Applicati'!G:G,'2 - Sauce Labs Sample Applicati'!A:A=A8,'2 - Sauce Labs Sample Applicati'"&amp;"!E:E=""S""),FILTER('3 - The Internet'!G:G,'3 - The Internet'!A:A=A8,'3 - The Internet'!E:E=""S""))"),0.985)</f>
        <v>0.985</v>
      </c>
      <c r="C8" s="64">
        <f t="shared" si="1"/>
        <v>0.5555555556</v>
      </c>
      <c r="D8" s="64">
        <f>IFERROR(__xludf.DUMMYFUNCTION("STDEV( FILTER('1 - Warehouse Inventory System'!G:G,'1 - Warehouse Inventory System'!A:A=A8,'1 - Warehouse Inventory System'!E:E=""S""),FILTER('2 - Sauce Labs Sample Applicati'!G:G,'2 - Sauce Labs Sample Applicati'!A:A=A8,'2 - Sauce Labs Sample Applicati'!"&amp;"E:E=""S""),FILTER('3 - The Internet'!G:G,'3 - The Internet'!A:A=A8,'3 - The Internet'!E:E=""S""))"),0.04743416490252571)</f>
        <v>0.0474341649</v>
      </c>
      <c r="E8" s="65">
        <f>SUMIF(Resumo!A:A,A8,Resumo!E:E)</f>
        <v>18</v>
      </c>
      <c r="F8" s="65">
        <f>SUMIF(Resumo!A:A,A8,Resumo!F:F)</f>
        <v>10</v>
      </c>
    </row>
    <row r="9">
      <c r="A9" s="51" t="s">
        <v>58</v>
      </c>
      <c r="B9" s="31">
        <f>IFERROR(__xludf.DUMMYFUNCTION("AVERAGE(FILTER('1 - Warehouse Inventory System'!G:G,'1 - Warehouse Inventory System'!A:A=A9,'1 - Warehouse Inventory System'!E:E=""S""),FILTER('2 - Sauce Labs Sample Applicati'!G:G,'2 - Sauce Labs Sample Applicati'!A:A=A9,'2 - Sauce Labs Sample Applicati'"&amp;"!E:E=""S""),FILTER('3 - The Internet'!G:G,'3 - The Internet'!A:A=A9,'3 - The Internet'!E:E=""S""))"),0.9727777777777776)</f>
        <v>0.9727777778</v>
      </c>
      <c r="C9" s="64">
        <f t="shared" si="1"/>
        <v>1</v>
      </c>
      <c r="D9" s="64">
        <f>IFERROR(__xludf.DUMMYFUNCTION("STDEV( FILTER('1 - Warehouse Inventory System'!G:G,'1 - Warehouse Inventory System'!A:A=A9,'1 - Warehouse Inventory System'!E:E=""S""),FILTER('2 - Sauce Labs Sample Applicati'!G:G,'2 - Sauce Labs Sample Applicati'!A:A=A9,'2 - Sauce Labs Sample Applicati'!"&amp;"E:E=""S""),FILTER('3 - The Internet'!G:G,'3 - The Internet'!A:A=A9,'3 - The Internet'!E:E=""S""))"),0.11549410759380276)</f>
        <v>0.1154941076</v>
      </c>
      <c r="E9" s="65">
        <f>SUMIF(Resumo!A:A,A9,Resumo!E:E)</f>
        <v>18</v>
      </c>
      <c r="F9" s="65">
        <f>SUMIF(Resumo!A:A,A9,Resumo!F:F)</f>
        <v>18</v>
      </c>
    </row>
    <row r="10">
      <c r="A10" s="51" t="s">
        <v>59</v>
      </c>
      <c r="B10" s="31">
        <f>IFERROR(__xludf.DUMMYFUNCTION("AVERAGE(FILTER('1 - Warehouse Inventory System'!G:G,'1 - Warehouse Inventory System'!A:A=A10,'1 - Warehouse Inventory System'!E:E=""S""),FILTER('2 - Sauce Labs Sample Applicati'!G:G,'2 - Sauce Labs Sample Applicati'!A:A=A10,'2 - Sauce Labs Sample Applicat"&amp;"i'!E:E=""S""),FILTER('3 - The Internet'!G:G,'3 - The Internet'!A:A=A10,'3 - The Internet'!E:E=""S""))"),0.9633333333333334)</f>
        <v>0.9633333333</v>
      </c>
      <c r="C10" s="64">
        <f t="shared" si="1"/>
        <v>1</v>
      </c>
      <c r="D10" s="64">
        <f>IFERROR(__xludf.DUMMYFUNCTION("STDEV( FILTER('1 - Warehouse Inventory System'!G:G,'1 - Warehouse Inventory System'!A:A=A10,'1 - Warehouse Inventory System'!E:E=""S""),FILTER('2 - Sauce Labs Sample Applicati'!G:G,'2 - Sauce Labs Sample Applicati'!A:A=A10,'2 - Sauce Labs Sample Applicati"&amp;"'!E:E=""S""),FILTER('3 - The Internet'!G:G,'3 - The Internet'!A:A=A10,'3 - The Internet'!E:E=""S""))"),0.10999999999999999)</f>
        <v>0.11</v>
      </c>
      <c r="E10" s="65">
        <f>SUMIF(Resumo!A:A,A10,Resumo!E:E)</f>
        <v>9</v>
      </c>
      <c r="F10" s="65">
        <f>SUMIF(Resumo!A:A,A10,Resumo!F:F)</f>
        <v>9</v>
      </c>
    </row>
    <row r="11">
      <c r="A11" s="51" t="s">
        <v>61</v>
      </c>
      <c r="B11" s="31">
        <f>IFERROR(__xludf.DUMMYFUNCTION("AVERAGE(FILTER('1 - Warehouse Inventory System'!G:G,'1 - Warehouse Inventory System'!A:A=A11,'1 - Warehouse Inventory System'!E:E=""S""),FILTER('2 - Sauce Labs Sample Applicati'!G:G,'2 - Sauce Labs Sample Applicati'!A:A=A11,'2 - Sauce Labs Sample Applicat"&amp;"i'!E:E=""S""),FILTER('3 - The Internet'!G:G,'3 - The Internet'!A:A=A11,'3 - The Internet'!E:E=""S""))"),0.9339999999999999)</f>
        <v>0.934</v>
      </c>
      <c r="C11" s="64">
        <f t="shared" si="1"/>
        <v>1</v>
      </c>
      <c r="D11" s="64">
        <f>IFERROR(__xludf.DUMMYFUNCTION("STDEV( FILTER('1 - Warehouse Inventory System'!G:G,'1 - Warehouse Inventory System'!A:A=A11,'1 - Warehouse Inventory System'!E:E=""S""),FILTER('2 - Sauce Labs Sample Applicati'!G:G,'2 - Sauce Labs Sample Applicati'!A:A=A11,'2 - Sauce Labs Sample Applicati"&amp;"'!E:E=""S""),FILTER('3 - The Internet'!G:G,'3 - The Internet'!A:A=A11,'3 - The Internet'!E:E=""S""))"),0.1475804865149861)</f>
        <v>0.1475804865</v>
      </c>
      <c r="E11" s="65">
        <f>SUMIF(Resumo!A:A,A11,Resumo!E:E)</f>
        <v>5</v>
      </c>
      <c r="F11" s="65">
        <f>SUMIF(Resumo!A:A,A11,Resumo!F:F)</f>
        <v>5</v>
      </c>
    </row>
    <row r="12">
      <c r="A12" s="51" t="s">
        <v>63</v>
      </c>
      <c r="B12" s="31">
        <f>IFERROR(__xludf.DUMMYFUNCTION("AVERAGE(FILTER('1 - Warehouse Inventory System'!G:G,'1 - Warehouse Inventory System'!A:A=A12,'1 - Warehouse Inventory System'!E:E=""S""),FILTER('2 - Sauce Labs Sample Applicati'!G:G,'2 - Sauce Labs Sample Applicati'!A:A=A12,'2 - Sauce Labs Sample Applicat"&amp;"i'!E:E=""S""),FILTER('3 - The Internet'!G:G,'3 - The Internet'!A:A=A12,'3 - The Internet'!E:E=""S""))"),1.0)</f>
        <v>1</v>
      </c>
      <c r="C12" s="64">
        <f t="shared" si="1"/>
        <v>1</v>
      </c>
      <c r="D12" s="64">
        <f>IFERROR(__xludf.DUMMYFUNCTION("STDEV( FILTER('1 - Warehouse Inventory System'!G:G,'1 - Warehouse Inventory System'!A:A=A12,'1 - Warehouse Inventory System'!E:E=""S""),FILTER('2 - Sauce Labs Sample Applicati'!G:G,'2 - Sauce Labs Sample Applicati'!A:A=A12,'2 - Sauce Labs Sample Applicati"&amp;"'!E:E=""S""),FILTER('3 - The Internet'!G:G,'3 - The Internet'!A:A=A12,'3 - The Internet'!E:E=""S""))"),0.0)</f>
        <v>0</v>
      </c>
      <c r="E12" s="65">
        <f>SUMIF(Resumo!A:A,A12,Resumo!E:E)</f>
        <v>6</v>
      </c>
      <c r="F12" s="65">
        <f>SUMIF(Resumo!A:A,A12,Resumo!F:F)</f>
        <v>6</v>
      </c>
    </row>
    <row r="13">
      <c r="A13" s="51" t="s">
        <v>64</v>
      </c>
      <c r="B13" s="31">
        <f>IFERROR(__xludf.DUMMYFUNCTION("AVERAGE(FILTER('1 - Warehouse Inventory System'!G:G,'1 - Warehouse Inventory System'!A:A=A13,'1 - Warehouse Inventory System'!E:E=""S""),FILTER('2 - Sauce Labs Sample Applicati'!G:G,'2 - Sauce Labs Sample Applicati'!A:A=A13,'2 - Sauce Labs Sample Applicat"&amp;"i'!E:E=""S""),FILTER('3 - The Internet'!G:G,'3 - The Internet'!A:A=A13,'3 - The Internet'!E:E=""S""))"),1.0)</f>
        <v>1</v>
      </c>
      <c r="C13" s="64">
        <f t="shared" si="1"/>
        <v>1</v>
      </c>
      <c r="D13" s="64">
        <f>IFERROR(__xludf.DUMMYFUNCTION("STDEV( FILTER('1 - Warehouse Inventory System'!G:G,'1 - Warehouse Inventory System'!A:A=A13,'1 - Warehouse Inventory System'!E:E=""S""),FILTER('2 - Sauce Labs Sample Applicati'!G:G,'2 - Sauce Labs Sample Applicati'!A:A=A13,'2 - Sauce Labs Sample Applicati"&amp;"'!E:E=""S""),FILTER('3 - The Internet'!G:G,'3 - The Internet'!A:A=A13,'3 - The Internet'!E:E=""S""))"),0.0)</f>
        <v>0</v>
      </c>
      <c r="E13" s="65">
        <f>SUMIF(Resumo!A:A,A13,Resumo!E:E)</f>
        <v>5</v>
      </c>
      <c r="F13" s="65">
        <f>SUMIF(Resumo!A:A,A13,Resumo!F:F)</f>
        <v>5</v>
      </c>
    </row>
    <row r="14">
      <c r="A14" s="51" t="s">
        <v>67</v>
      </c>
      <c r="B14" s="31">
        <f>IFERROR(__xludf.DUMMYFUNCTION("AVERAGE(FILTER('1 - Warehouse Inventory System'!G:G,'1 - Warehouse Inventory System'!A:A=A14,'1 - Warehouse Inventory System'!E:E=""S""),FILTER('2 - Sauce Labs Sample Applicati'!G:G,'2 - Sauce Labs Sample Applicati'!A:A=A14,'2 - Sauce Labs Sample Applicat"&amp;"i'!E:E=""S""),FILTER('3 - The Internet'!G:G,'3 - The Internet'!A:A=A14,'3 - The Internet'!E:E=""S""))"),0.9550000000000001)</f>
        <v>0.955</v>
      </c>
      <c r="C14" s="64">
        <f t="shared" si="1"/>
        <v>0.8888888889</v>
      </c>
      <c r="D14" s="64">
        <f>IFERROR(__xludf.DUMMYFUNCTION("STDEV( FILTER('1 - Warehouse Inventory System'!G:G,'1 - Warehouse Inventory System'!A:A=A14,'1 - Warehouse Inventory System'!E:E=""S""),FILTER('2 - Sauce Labs Sample Applicati'!G:G,'2 - Sauce Labs Sample Applicati'!A:A=A14,'2 - Sauce Labs Sample Applicati"&amp;"'!E:E=""S""),FILTER('3 - The Internet'!G:G,'3 - The Internet'!A:A=A14,'3 - The Internet'!E:E=""S""))"),0.1230176139149729)</f>
        <v>0.1230176139</v>
      </c>
      <c r="E14" s="65">
        <f>SUMIF(Resumo!A:A,A14,Resumo!E:E)</f>
        <v>18</v>
      </c>
      <c r="F14" s="65">
        <f>SUMIF(Resumo!A:A,A14,Resumo!F:F)</f>
        <v>16</v>
      </c>
    </row>
    <row r="15">
      <c r="A15" s="51" t="s">
        <v>68</v>
      </c>
      <c r="B15" s="31">
        <f>IFERROR(__xludf.DUMMYFUNCTION("AVERAGE(FILTER('1 - Warehouse Inventory System'!G:G,'1 - Warehouse Inventory System'!A:A=A15,'1 - Warehouse Inventory System'!E:E=""S""),FILTER('2 - Sauce Labs Sample Applicati'!G:G,'2 - Sauce Labs Sample Applicati'!A:A=A15,'2 - Sauce Labs Sample Applicat"&amp;"i'!E:E=""S""),FILTER('3 - The Internet'!G:G,'3 - The Internet'!A:A=A15,'3 - The Internet'!E:E=""S""))"),0.976875)</f>
        <v>0.976875</v>
      </c>
      <c r="C15" s="64">
        <f t="shared" si="1"/>
        <v>0.8888888889</v>
      </c>
      <c r="D15" s="64">
        <f>IFERROR(__xludf.DUMMYFUNCTION("STDEV( FILTER('1 - Warehouse Inventory System'!G:G,'1 - Warehouse Inventory System'!A:A=A15,'1 - Warehouse Inventory System'!E:E=""S""),FILTER('2 - Sauce Labs Sample Applicati'!G:G,'2 - Sauce Labs Sample Applicati'!A:A=A15,'2 - Sauce Labs Sample Applicati"&amp;"'!E:E=""S""),FILTER('3 - The Internet'!G:G,'3 - The Internet'!A:A=A15,'3 - The Internet'!E:E=""S""))"),0.0925)</f>
        <v>0.0925</v>
      </c>
      <c r="E15" s="65">
        <f>SUMIF(Resumo!A:A,A15,Resumo!E:E)</f>
        <v>18</v>
      </c>
      <c r="F15" s="65">
        <f>SUMIF(Resumo!A:A,A15,Resumo!F:F)</f>
        <v>16</v>
      </c>
    </row>
    <row r="16">
      <c r="A16" s="51" t="s">
        <v>69</v>
      </c>
      <c r="B16" s="31">
        <f>IFERROR(__xludf.DUMMYFUNCTION("AVERAGE(FILTER('1 - Warehouse Inventory System'!G:G,'1 - Warehouse Inventory System'!A:A=A16,'1 - Warehouse Inventory System'!E:E=""S""),FILTER('2 - Sauce Labs Sample Applicati'!G:G,'2 - Sauce Labs Sample Applicati'!A:A=A16,'2 - Sauce Labs Sample Applicat"&amp;"i'!E:E=""S""),FILTER('3 - The Internet'!G:G,'3 - The Internet'!A:A=A16,'3 - The Internet'!E:E=""S""))"),0.953125)</f>
        <v>0.953125</v>
      </c>
      <c r="C16" s="64">
        <f t="shared" si="1"/>
        <v>0.9411764706</v>
      </c>
      <c r="D16" s="64">
        <f>IFERROR(__xludf.DUMMYFUNCTION("STDEV( FILTER('1 - Warehouse Inventory System'!G:G,'1 - Warehouse Inventory System'!A:A=A16,'1 - Warehouse Inventory System'!E:E=""S""),FILTER('2 - Sauce Labs Sample Applicati'!G:G,'2 - Sauce Labs Sample Applicati'!A:A=A16,'2 - Sauce Labs Sample Applicati"&amp;"'!E:E=""S""),FILTER('3 - The Internet'!G:G,'3 - The Internet'!A:A=A16,'3 - The Internet'!E:E=""S""))"),0.10989199242892997)</f>
        <v>0.1098919924</v>
      </c>
      <c r="E16" s="65">
        <f>SUMIF(Resumo!A:A,A16,Resumo!E:E)</f>
        <v>17</v>
      </c>
      <c r="F16" s="65">
        <f>SUMIF(Resumo!A:A,A16,Resumo!F:F)</f>
        <v>16</v>
      </c>
    </row>
    <row r="17">
      <c r="A17" s="51" t="s">
        <v>71</v>
      </c>
      <c r="B17" s="31">
        <f>IFERROR(__xludf.DUMMYFUNCTION("AVERAGE(FILTER('1 - Warehouse Inventory System'!G:G,'1 - Warehouse Inventory System'!A:A=A17,'1 - Warehouse Inventory System'!E:E=""S""),FILTER('2 - Sauce Labs Sample Applicati'!G:G,'2 - Sauce Labs Sample Applicati'!A:A=A17,'2 - Sauce Labs Sample Applicat"&amp;"i'!E:E=""S""),FILTER('3 - The Internet'!G:G,'3 - The Internet'!A:A=A17,'3 - The Internet'!E:E=""S""))"),0.9558823529411765)</f>
        <v>0.9558823529</v>
      </c>
      <c r="C17" s="64">
        <f t="shared" si="1"/>
        <v>0.9444444444</v>
      </c>
      <c r="D17" s="64">
        <f>IFERROR(__xludf.DUMMYFUNCTION("STDEV( FILTER('1 - Warehouse Inventory System'!G:G,'1 - Warehouse Inventory System'!A:A=A17,'1 - Warehouse Inventory System'!E:E=""S""),FILTER('2 - Sauce Labs Sample Applicati'!G:G,'2 - Sauce Labs Sample Applicati'!A:A=A17,'2 - Sauce Labs Sample Applicati"&amp;"'!E:E=""S""),FILTER('3 - The Internet'!G:G,'3 - The Internet'!A:A=A17,'3 - The Internet'!E:E=""S""))"),0.10700810854378115)</f>
        <v>0.1070081085</v>
      </c>
      <c r="E17" s="65">
        <f>SUMIF(Resumo!A:A,A17,Resumo!E:E)</f>
        <v>18</v>
      </c>
      <c r="F17" s="65">
        <f>SUMIF(Resumo!A:A,A17,Resumo!F:F)</f>
        <v>17</v>
      </c>
    </row>
    <row r="18">
      <c r="A18" s="51" t="s">
        <v>72</v>
      </c>
      <c r="B18" s="31">
        <f>IFERROR(__xludf.DUMMYFUNCTION("AVERAGE(FILTER('1 - Warehouse Inventory System'!G:G,'1 - Warehouse Inventory System'!A:A=A18,'1 - Warehouse Inventory System'!E:E=""S""),FILTER('2 - Sauce Labs Sample Applicati'!G:G,'2 - Sauce Labs Sample Applicati'!A:A=A18,'2 - Sauce Labs Sample Applicat"&amp;"i'!E:E=""S""),FILTER('3 - The Internet'!G:G,'3 - The Internet'!A:A=A18,'3 - The Internet'!E:E=""S""))"),0.9725)</f>
        <v>0.9725</v>
      </c>
      <c r="C18" s="64">
        <f t="shared" si="1"/>
        <v>1</v>
      </c>
      <c r="D18" s="64">
        <f>IFERROR(__xludf.DUMMYFUNCTION("STDEV( FILTER('1 - Warehouse Inventory System'!G:G,'1 - Warehouse Inventory System'!A:A=A18,'1 - Warehouse Inventory System'!E:E=""S""),FILTER('2 - Sauce Labs Sample Applicati'!G:G,'2 - Sauce Labs Sample Applicati'!A:A=A18,'2 - Sauce Labs Sample Applicati"&amp;"'!E:E=""S""),FILTER('3 - The Internet'!G:G,'3 - The Internet'!A:A=A18,'3 - The Internet'!E:E=""S""))"),0.09526279441628824)</f>
        <v>0.09526279442</v>
      </c>
      <c r="E18" s="65">
        <f>SUMIF(Resumo!A:A,A18,Resumo!E:E)</f>
        <v>12</v>
      </c>
      <c r="F18" s="65">
        <f>SUMIF(Resumo!A:A,A18,Resumo!F:F)</f>
        <v>12</v>
      </c>
    </row>
    <row r="19">
      <c r="A19" s="51" t="s">
        <v>74</v>
      </c>
      <c r="B19" s="31">
        <f>IFERROR(__xludf.DUMMYFUNCTION("AVERAGE(FILTER('1 - Warehouse Inventory System'!G:G,'1 - Warehouse Inventory System'!A:A=A19,'1 - Warehouse Inventory System'!E:E=""S""),FILTER('2 - Sauce Labs Sample Applicati'!G:G,'2 - Sauce Labs Sample Applicati'!A:A=A19,'2 - Sauce Labs Sample Applicat"&amp;"i'!E:E=""S""),FILTER('3 - The Internet'!G:G,'3 - The Internet'!A:A=A19,'3 - The Internet'!E:E=""S""))"),0.97)</f>
        <v>0.97</v>
      </c>
      <c r="C19" s="64">
        <f t="shared" si="1"/>
        <v>1</v>
      </c>
      <c r="D19" s="64">
        <f>IFERROR(__xludf.DUMMYFUNCTION("STDEV( FILTER('1 - Warehouse Inventory System'!G:G,'1 - Warehouse Inventory System'!A:A=A19,'1 - Warehouse Inventory System'!E:E=""S""),FILTER('2 - Sauce Labs Sample Applicati'!G:G,'2 - Sauce Labs Sample Applicati'!A:A=A19,'2 - Sauce Labs Sample Applicati"&amp;"'!E:E=""S""),FILTER('3 - The Internet'!G:G,'3 - The Internet'!A:A=A19,'3 - The Internet'!E:E=""S""))"),0.09949874371066197)</f>
        <v>0.09949874371</v>
      </c>
      <c r="E19" s="65">
        <f>SUMIF(Resumo!A:A,A19,Resumo!E:E)</f>
        <v>11</v>
      </c>
      <c r="F19" s="65">
        <f>SUMIF(Resumo!A:A,A19,Resumo!F:F)</f>
        <v>11</v>
      </c>
    </row>
    <row r="20">
      <c r="A20" s="51" t="s">
        <v>75</v>
      </c>
      <c r="B20" s="31">
        <f>IFERROR(__xludf.DUMMYFUNCTION("AVERAGE(FILTER('1 - Warehouse Inventory System'!G:G,'1 - Warehouse Inventory System'!A:A=A20,'1 - Warehouse Inventory System'!E:E=""S""),FILTER('2 - Sauce Labs Sample Applicati'!G:G,'2 - Sauce Labs Sample Applicati'!A:A=A20,'2 - Sauce Labs Sample Applicat"&amp;"i'!E:E=""S""),FILTER('3 - The Internet'!G:G,'3 - The Internet'!A:A=A20,'3 - The Internet'!E:E=""S""))"),0.9725)</f>
        <v>0.9725</v>
      </c>
      <c r="C20" s="64">
        <f t="shared" si="1"/>
        <v>1</v>
      </c>
      <c r="D20" s="64">
        <f>IFERROR(__xludf.DUMMYFUNCTION("STDEV( FILTER('1 - Warehouse Inventory System'!G:G,'1 - Warehouse Inventory System'!A:A=A20,'1 - Warehouse Inventory System'!E:E=""S""),FILTER('2 - Sauce Labs Sample Applicati'!G:G,'2 - Sauce Labs Sample Applicati'!A:A=A20,'2 - Sauce Labs Sample Applicati"&amp;"'!E:E=""S""),FILTER('3 - The Internet'!G:G,'3 - The Internet'!A:A=A20,'3 - The Internet'!E:E=""S""))"),0.09526279441628824)</f>
        <v>0.09526279442</v>
      </c>
      <c r="E20" s="65">
        <f>SUMIF(Resumo!A:A,A20,Resumo!E:E)</f>
        <v>12</v>
      </c>
      <c r="F20" s="65">
        <f>SUMIF(Resumo!A:A,A20,Resumo!F:F)</f>
        <v>12</v>
      </c>
    </row>
    <row r="21">
      <c r="A21" s="69"/>
      <c r="B21" s="69"/>
      <c r="C21" s="69"/>
      <c r="D21" s="69"/>
      <c r="E21" s="70" t="s">
        <v>406</v>
      </c>
      <c r="F21" s="65">
        <f>SUM(E3:E20)</f>
        <v>349</v>
      </c>
    </row>
    <row r="22">
      <c r="A22" s="69"/>
      <c r="B22" s="69"/>
      <c r="C22" s="69"/>
      <c r="D22" s="69"/>
      <c r="E22" s="70" t="s">
        <v>77</v>
      </c>
      <c r="F22" s="65">
        <f>SUM(F3:F20)</f>
        <v>325</v>
      </c>
    </row>
    <row r="23">
      <c r="A23" s="69"/>
      <c r="B23" s="69"/>
      <c r="C23" s="69"/>
      <c r="D23" s="69"/>
      <c r="E23" s="70" t="s">
        <v>407</v>
      </c>
      <c r="F23" s="65">
        <f>F21-F22</f>
        <v>24</v>
      </c>
    </row>
    <row r="24">
      <c r="A24" s="69"/>
      <c r="B24" s="69"/>
      <c r="C24" s="69"/>
      <c r="D24" s="69"/>
      <c r="E24" s="70" t="s">
        <v>408</v>
      </c>
      <c r="F24" s="64">
        <f>F22/F21</f>
        <v>0.9312320917</v>
      </c>
    </row>
  </sheetData>
  <mergeCells count="1">
    <mergeCell ref="A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49.13"/>
    <col customWidth="1" min="3" max="3" width="21.38"/>
    <col customWidth="1" min="4" max="4" width="21.13"/>
    <col customWidth="1" min="5" max="5" width="19.5"/>
    <col customWidth="1" min="6" max="6" width="27.38"/>
    <col customWidth="1" min="7" max="7" width="13.75"/>
    <col customWidth="1" min="8" max="8" width="31.88"/>
  </cols>
  <sheetData>
    <row r="1">
      <c r="A1" s="42" t="s">
        <v>8</v>
      </c>
      <c r="B1" s="3"/>
      <c r="C1" s="43"/>
      <c r="D1" s="2"/>
      <c r="E1" s="2"/>
      <c r="F1" s="2"/>
      <c r="G1" s="2"/>
      <c r="H1" s="3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2" t="s">
        <v>10</v>
      </c>
      <c r="B2" s="3"/>
      <c r="C2" s="43"/>
      <c r="D2" s="2"/>
      <c r="E2" s="2"/>
      <c r="F2" s="2"/>
      <c r="G2" s="2"/>
      <c r="H2" s="3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44" t="s">
        <v>12</v>
      </c>
      <c r="B3" s="45"/>
      <c r="C3" s="2"/>
      <c r="D3" s="2"/>
      <c r="E3" s="2"/>
      <c r="F3" s="2"/>
      <c r="G3" s="2"/>
      <c r="H3" s="3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44" t="s">
        <v>14</v>
      </c>
      <c r="B4" s="46"/>
      <c r="C4" s="2"/>
      <c r="D4" s="2"/>
      <c r="E4" s="2"/>
      <c r="F4" s="2"/>
      <c r="G4" s="2"/>
      <c r="H4" s="3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44" t="s">
        <v>16</v>
      </c>
      <c r="B5" s="45"/>
      <c r="C5" s="2"/>
      <c r="D5" s="2"/>
      <c r="E5" s="2"/>
      <c r="F5" s="2"/>
      <c r="G5" s="2"/>
      <c r="H5" s="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44" t="s">
        <v>18</v>
      </c>
      <c r="B6" s="45"/>
      <c r="C6" s="2"/>
      <c r="D6" s="2"/>
      <c r="E6" s="2"/>
      <c r="F6" s="2"/>
      <c r="G6" s="2"/>
      <c r="H6" s="3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47" t="s">
        <v>20</v>
      </c>
      <c r="B7" s="47" t="s">
        <v>14</v>
      </c>
      <c r="C7" s="47" t="s">
        <v>21</v>
      </c>
      <c r="D7" s="47" t="s">
        <v>22</v>
      </c>
      <c r="E7" s="47" t="s">
        <v>23</v>
      </c>
      <c r="F7" s="47" t="s">
        <v>24</v>
      </c>
      <c r="G7" s="47" t="s">
        <v>25</v>
      </c>
      <c r="H7" s="44" t="s">
        <v>26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8" t="s">
        <v>27</v>
      </c>
      <c r="B8" s="28"/>
      <c r="C8" s="28"/>
      <c r="D8" s="28"/>
      <c r="E8" s="48"/>
      <c r="F8" s="28"/>
      <c r="G8" s="31"/>
      <c r="H8" s="2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8" t="s">
        <v>27</v>
      </c>
      <c r="B9" s="28"/>
      <c r="C9" s="28"/>
      <c r="D9" s="28"/>
      <c r="E9" s="48"/>
      <c r="F9" s="28"/>
      <c r="G9" s="31"/>
      <c r="H9" s="2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8" t="s">
        <v>35</v>
      </c>
      <c r="B10" s="28"/>
      <c r="C10" s="28"/>
      <c r="D10" s="28"/>
      <c r="E10" s="48"/>
      <c r="F10" s="28"/>
      <c r="G10" s="31"/>
      <c r="H10" s="2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8" t="s">
        <v>48</v>
      </c>
      <c r="B11" s="28"/>
      <c r="C11" s="28"/>
      <c r="D11" s="28"/>
      <c r="E11" s="48"/>
      <c r="F11" s="28"/>
      <c r="G11" s="31"/>
      <c r="H11" s="2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8" t="s">
        <v>52</v>
      </c>
      <c r="B12" s="40"/>
      <c r="C12" s="28"/>
      <c r="D12" s="28"/>
      <c r="E12" s="48"/>
      <c r="F12" s="28"/>
      <c r="G12" s="31"/>
      <c r="H12" s="2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8" t="s">
        <v>54</v>
      </c>
      <c r="B13" s="40"/>
      <c r="C13" s="28"/>
      <c r="D13" s="28"/>
      <c r="E13" s="48"/>
      <c r="F13" s="28"/>
      <c r="G13" s="31"/>
      <c r="H13" s="2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8" t="s">
        <v>55</v>
      </c>
      <c r="B14" s="40"/>
      <c r="C14" s="28"/>
      <c r="D14" s="28"/>
      <c r="E14" s="48"/>
      <c r="F14" s="28"/>
      <c r="G14" s="31"/>
      <c r="H14" s="2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8" t="s">
        <v>58</v>
      </c>
      <c r="B15" s="40"/>
      <c r="C15" s="28"/>
      <c r="D15" s="28"/>
      <c r="E15" s="48"/>
      <c r="F15" s="28"/>
      <c r="G15" s="31"/>
      <c r="H15" s="2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8" t="s">
        <v>59</v>
      </c>
      <c r="B16" s="28"/>
      <c r="C16" s="28"/>
      <c r="D16" s="28"/>
      <c r="E16" s="28"/>
      <c r="F16" s="28"/>
      <c r="G16" s="71"/>
      <c r="H16" s="2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8" t="s">
        <v>61</v>
      </c>
      <c r="B17" s="28"/>
      <c r="C17" s="28"/>
      <c r="D17" s="28"/>
      <c r="E17" s="28"/>
      <c r="F17" s="28"/>
      <c r="G17" s="71"/>
      <c r="H17" s="2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8" t="s">
        <v>63</v>
      </c>
      <c r="B18" s="28"/>
      <c r="C18" s="28"/>
      <c r="D18" s="28"/>
      <c r="E18" s="28"/>
      <c r="F18" s="28"/>
      <c r="G18" s="71"/>
      <c r="H18" s="2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8" t="s">
        <v>64</v>
      </c>
      <c r="B19" s="50"/>
      <c r="C19" s="28"/>
      <c r="D19" s="28"/>
      <c r="E19" s="48"/>
      <c r="F19" s="28"/>
      <c r="G19" s="31"/>
      <c r="H19" s="2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8" t="s">
        <v>67</v>
      </c>
      <c r="B20" s="28"/>
      <c r="C20" s="28"/>
      <c r="D20" s="28"/>
      <c r="E20" s="48"/>
      <c r="F20" s="28"/>
      <c r="G20" s="31"/>
      <c r="H20" s="2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28" t="s">
        <v>68</v>
      </c>
      <c r="B21" s="28"/>
      <c r="C21" s="28"/>
      <c r="D21" s="28"/>
      <c r="E21" s="48"/>
      <c r="F21" s="28"/>
      <c r="G21" s="31"/>
      <c r="H21" s="2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8" t="s">
        <v>69</v>
      </c>
      <c r="B22" s="28"/>
      <c r="C22" s="28"/>
      <c r="D22" s="28"/>
      <c r="E22" s="48"/>
      <c r="F22" s="28"/>
      <c r="G22" s="31"/>
      <c r="H22" s="2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28" t="s">
        <v>71</v>
      </c>
      <c r="B23" s="28"/>
      <c r="C23" s="28"/>
      <c r="D23" s="28"/>
      <c r="E23" s="48"/>
      <c r="F23" s="28"/>
      <c r="G23" s="31"/>
      <c r="H23" s="2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8" t="s">
        <v>72</v>
      </c>
      <c r="B24" s="27"/>
      <c r="C24" s="28"/>
      <c r="D24" s="28"/>
      <c r="E24" s="48"/>
      <c r="F24" s="28"/>
      <c r="G24" s="31"/>
      <c r="H24" s="2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8" t="s">
        <v>74</v>
      </c>
      <c r="B25" s="28"/>
      <c r="C25" s="28"/>
      <c r="D25" s="28"/>
      <c r="E25" s="48"/>
      <c r="F25" s="28"/>
      <c r="G25" s="31"/>
      <c r="H25" s="2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8" t="s">
        <v>75</v>
      </c>
      <c r="B26" s="27"/>
      <c r="C26" s="28"/>
      <c r="D26" s="28"/>
      <c r="E26" s="48"/>
      <c r="F26" s="28"/>
      <c r="G26" s="31"/>
      <c r="H26" s="2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2" t="s">
        <v>76</v>
      </c>
      <c r="B27" s="2"/>
      <c r="C27" s="2"/>
      <c r="D27" s="2"/>
      <c r="E27" s="2"/>
      <c r="F27" s="3"/>
      <c r="G27" s="41"/>
      <c r="H27" s="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42" t="s">
        <v>77</v>
      </c>
      <c r="B28" s="2"/>
      <c r="C28" s="2"/>
      <c r="D28" s="2"/>
      <c r="E28" s="2"/>
      <c r="F28" s="3"/>
      <c r="G28" s="41"/>
      <c r="H28" s="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42" t="s">
        <v>78</v>
      </c>
      <c r="B29" s="2"/>
      <c r="C29" s="2"/>
      <c r="D29" s="2"/>
      <c r="E29" s="2"/>
      <c r="F29" s="3"/>
      <c r="G29" s="41"/>
      <c r="H29" s="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4">
    <mergeCell ref="A2:B2"/>
    <mergeCell ref="A27:F27"/>
    <mergeCell ref="G27:H27"/>
    <mergeCell ref="A28:F28"/>
    <mergeCell ref="G28:H28"/>
    <mergeCell ref="A29:F29"/>
    <mergeCell ref="G29:H29"/>
    <mergeCell ref="A1:B1"/>
    <mergeCell ref="C1:H1"/>
    <mergeCell ref="C2:H2"/>
    <mergeCell ref="B3:H3"/>
    <mergeCell ref="B4:H4"/>
    <mergeCell ref="B5:H5"/>
    <mergeCell ref="B6:H6"/>
  </mergeCells>
  <drawing r:id="rId1"/>
</worksheet>
</file>