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90" windowHeight="8085" activeTab="1"/>
  </bookViews>
  <sheets>
    <sheet name="Contagem" sheetId="1" r:id="rId1"/>
    <sheet name="Funções" sheetId="2" r:id="rId2"/>
    <sheet name="Sumário" sheetId="3" r:id="rId3"/>
  </sheets>
  <definedNames>
    <definedName name="CF">Funções!$K$8:$K$69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25725"/>
</workbook>
</file>

<file path=xl/calcChain.xml><?xml version="1.0" encoding="utf-8"?>
<calcChain xmlns="http://schemas.openxmlformats.org/spreadsheetml/2006/main">
  <c r="A4" i="2"/>
  <c r="N42"/>
  <c r="O42" s="1"/>
  <c r="L42"/>
  <c r="M42" s="1"/>
  <c r="L41"/>
  <c r="M41" s="1"/>
  <c r="N29"/>
  <c r="O29" s="1"/>
  <c r="L29"/>
  <c r="M29" s="1"/>
  <c r="N22"/>
  <c r="O22" s="1"/>
  <c r="L22"/>
  <c r="M22" s="1"/>
  <c r="F58" i="3"/>
  <c r="E58"/>
  <c r="S14" i="1" s="1"/>
  <c r="Y14" s="1"/>
  <c r="F57" i="3"/>
  <c r="E57"/>
  <c r="S13" i="1" s="1"/>
  <c r="Y13" s="1"/>
  <c r="F56" i="3"/>
  <c r="E56"/>
  <c r="S12" i="1" s="1"/>
  <c r="Y12" s="1"/>
  <c r="F55" i="3"/>
  <c r="F6"/>
  <c r="A6"/>
  <c r="F5"/>
  <c r="A5"/>
  <c r="F4"/>
  <c r="A4"/>
  <c r="N69" i="2"/>
  <c r="O69" s="1"/>
  <c r="L69"/>
  <c r="K69" s="1"/>
  <c r="N68"/>
  <c r="O68" s="1"/>
  <c r="L68"/>
  <c r="M68" s="1"/>
  <c r="N67"/>
  <c r="O67" s="1"/>
  <c r="L67"/>
  <c r="M67" s="1"/>
  <c r="N66"/>
  <c r="O66" s="1"/>
  <c r="L66"/>
  <c r="M66" s="1"/>
  <c r="N65"/>
  <c r="O65" s="1"/>
  <c r="L65"/>
  <c r="M65" s="1"/>
  <c r="N64"/>
  <c r="O64" s="1"/>
  <c r="L64"/>
  <c r="K64" s="1"/>
  <c r="N63"/>
  <c r="O63" s="1"/>
  <c r="L63"/>
  <c r="M63" s="1"/>
  <c r="N62"/>
  <c r="O62" s="1"/>
  <c r="L62"/>
  <c r="M62" s="1"/>
  <c r="N61"/>
  <c r="O61" s="1"/>
  <c r="L61"/>
  <c r="M61" s="1"/>
  <c r="N60"/>
  <c r="O60" s="1"/>
  <c r="L60"/>
  <c r="M60" s="1"/>
  <c r="N59"/>
  <c r="O59" s="1"/>
  <c r="L59"/>
  <c r="M59" s="1"/>
  <c r="N58"/>
  <c r="O58" s="1"/>
  <c r="L58"/>
  <c r="M58" s="1"/>
  <c r="N57"/>
  <c r="O57" s="1"/>
  <c r="L57"/>
  <c r="M57" s="1"/>
  <c r="N56"/>
  <c r="O56" s="1"/>
  <c r="L56"/>
  <c r="K56" s="1"/>
  <c r="N55"/>
  <c r="O55" s="1"/>
  <c r="L55"/>
  <c r="M55" s="1"/>
  <c r="N54"/>
  <c r="O54" s="1"/>
  <c r="L54"/>
  <c r="M54" s="1"/>
  <c r="N53"/>
  <c r="O53" s="1"/>
  <c r="L53"/>
  <c r="M53" s="1"/>
  <c r="N52"/>
  <c r="O52" s="1"/>
  <c r="L52"/>
  <c r="M52" s="1"/>
  <c r="N51"/>
  <c r="O51" s="1"/>
  <c r="L51"/>
  <c r="M51" s="1"/>
  <c r="N50"/>
  <c r="O50" s="1"/>
  <c r="L50"/>
  <c r="M50" s="1"/>
  <c r="N49"/>
  <c r="O49" s="1"/>
  <c r="L49"/>
  <c r="M49" s="1"/>
  <c r="N48"/>
  <c r="O48" s="1"/>
  <c r="L48"/>
  <c r="K48" s="1"/>
  <c r="N47"/>
  <c r="O47" s="1"/>
  <c r="L47"/>
  <c r="M47" s="1"/>
  <c r="L40"/>
  <c r="M40" s="1"/>
  <c r="L39"/>
  <c r="M39" s="1"/>
  <c r="L38"/>
  <c r="M38" s="1"/>
  <c r="L37"/>
  <c r="M37" s="1"/>
  <c r="L36"/>
  <c r="M36" s="1"/>
  <c r="L35"/>
  <c r="K35" s="1"/>
  <c r="L34"/>
  <c r="M34" s="1"/>
  <c r="L33"/>
  <c r="M33" s="1"/>
  <c r="L32"/>
  <c r="M32" s="1"/>
  <c r="N31"/>
  <c r="O31" s="1"/>
  <c r="L31"/>
  <c r="M31" s="1"/>
  <c r="N30"/>
  <c r="O30" s="1"/>
  <c r="L30"/>
  <c r="K30" s="1"/>
  <c r="L28"/>
  <c r="M28" s="1"/>
  <c r="L27"/>
  <c r="M27" s="1"/>
  <c r="L26"/>
  <c r="K26" s="1"/>
  <c r="L25"/>
  <c r="M25" s="1"/>
  <c r="L24"/>
  <c r="M24" s="1"/>
  <c r="L23"/>
  <c r="M23" s="1"/>
  <c r="L21"/>
  <c r="M21" s="1"/>
  <c r="L20"/>
  <c r="M20" s="1"/>
  <c r="L19"/>
  <c r="M19" s="1"/>
  <c r="L18"/>
  <c r="M18" s="1"/>
  <c r="L17"/>
  <c r="K17" s="1"/>
  <c r="L16"/>
  <c r="M16" s="1"/>
  <c r="N15"/>
  <c r="O15" s="1"/>
  <c r="L15"/>
  <c r="M15" s="1"/>
  <c r="L14"/>
  <c r="M14" s="1"/>
  <c r="L13"/>
  <c r="M13" s="1"/>
  <c r="L12"/>
  <c r="M12" s="1"/>
  <c r="L11"/>
  <c r="M11" s="1"/>
  <c r="L10"/>
  <c r="K10" s="1"/>
  <c r="L9"/>
  <c r="M9" s="1"/>
  <c r="N8"/>
  <c r="O8" s="1"/>
  <c r="L8"/>
  <c r="F6"/>
  <c r="A6"/>
  <c r="G5"/>
  <c r="A5"/>
  <c r="G4"/>
  <c r="A15" i="1"/>
  <c r="K29" i="2" l="1"/>
  <c r="K36"/>
  <c r="K22"/>
  <c r="N28"/>
  <c r="O28" s="1"/>
  <c r="K42"/>
  <c r="K41"/>
  <c r="N41"/>
  <c r="O41" s="1"/>
  <c r="N40"/>
  <c r="O40" s="1"/>
  <c r="N21"/>
  <c r="O21" s="1"/>
  <c r="N14"/>
  <c r="O14" s="1"/>
  <c r="K49"/>
  <c r="N16"/>
  <c r="O16" s="1"/>
  <c r="K51"/>
  <c r="N27"/>
  <c r="O27" s="1"/>
  <c r="K65"/>
  <c r="N39"/>
  <c r="O39" s="1"/>
  <c r="N37"/>
  <c r="O37" s="1"/>
  <c r="K38"/>
  <c r="N38"/>
  <c r="O38" s="1"/>
  <c r="N36"/>
  <c r="O36" s="1"/>
  <c r="N32"/>
  <c r="O32" s="1"/>
  <c r="N35"/>
  <c r="O35" s="1"/>
  <c r="N33"/>
  <c r="O33" s="1"/>
  <c r="N34"/>
  <c r="O34" s="1"/>
  <c r="N26"/>
  <c r="O26" s="1"/>
  <c r="N23"/>
  <c r="O23" s="1"/>
  <c r="N24"/>
  <c r="O24" s="1"/>
  <c r="N25"/>
  <c r="O25" s="1"/>
  <c r="K18"/>
  <c r="N18"/>
  <c r="O18" s="1"/>
  <c r="N20"/>
  <c r="O20" s="1"/>
  <c r="N17"/>
  <c r="O17" s="1"/>
  <c r="N19"/>
  <c r="O19" s="1"/>
  <c r="N9"/>
  <c r="O9" s="1"/>
  <c r="N13"/>
  <c r="O13" s="1"/>
  <c r="N12"/>
  <c r="O12" s="1"/>
  <c r="K11"/>
  <c r="N11"/>
  <c r="O11" s="1"/>
  <c r="N10"/>
  <c r="O10" s="1"/>
  <c r="G57" i="3"/>
  <c r="K27" i="2"/>
  <c r="K59"/>
  <c r="K13"/>
  <c r="K57"/>
  <c r="K20"/>
  <c r="K67"/>
  <c r="K14"/>
  <c r="K21"/>
  <c r="K31"/>
  <c r="K39"/>
  <c r="K52"/>
  <c r="K60"/>
  <c r="K68"/>
  <c r="M69"/>
  <c r="K23"/>
  <c r="K32"/>
  <c r="K40"/>
  <c r="K53"/>
  <c r="K61"/>
  <c r="G58" i="3"/>
  <c r="G56"/>
  <c r="M8" i="2"/>
  <c r="K8"/>
  <c r="M10"/>
  <c r="K12"/>
  <c r="M17"/>
  <c r="K19"/>
  <c r="M26"/>
  <c r="K28"/>
  <c r="M30"/>
  <c r="M35"/>
  <c r="K37"/>
  <c r="M48"/>
  <c r="K50"/>
  <c r="M56"/>
  <c r="K58"/>
  <c r="M64"/>
  <c r="K66"/>
  <c r="K9"/>
  <c r="K16"/>
  <c r="K25"/>
  <c r="K34"/>
  <c r="K47"/>
  <c r="K55"/>
  <c r="K63"/>
  <c r="K15"/>
  <c r="K24"/>
  <c r="K33"/>
  <c r="K54"/>
  <c r="K62"/>
  <c r="C38" i="3" l="1"/>
  <c r="G38" s="1"/>
  <c r="C39"/>
  <c r="G39" s="1"/>
  <c r="C12"/>
  <c r="G12" s="1"/>
  <c r="C11"/>
  <c r="G11" s="1"/>
  <c r="C17"/>
  <c r="E55"/>
  <c r="C40"/>
  <c r="G40" s="1"/>
  <c r="C31"/>
  <c r="C24"/>
  <c r="C10"/>
  <c r="C33"/>
  <c r="G33" s="1"/>
  <c r="C32"/>
  <c r="G32" s="1"/>
  <c r="C19"/>
  <c r="G19" s="1"/>
  <c r="C26"/>
  <c r="G26" s="1"/>
  <c r="C25"/>
  <c r="G25" s="1"/>
  <c r="C18"/>
  <c r="G18" s="1"/>
  <c r="G31" l="1"/>
  <c r="G35" s="1"/>
  <c r="C35"/>
  <c r="G47"/>
  <c r="G55"/>
  <c r="S11" i="1"/>
  <c r="Y11" s="1"/>
  <c r="W5" s="1"/>
  <c r="N6" i="2" s="1"/>
  <c r="C28" i="3"/>
  <c r="G24"/>
  <c r="G28" s="1"/>
  <c r="G17"/>
  <c r="G21" s="1"/>
  <c r="C21"/>
  <c r="G42"/>
  <c r="G10"/>
  <c r="G14" s="1"/>
  <c r="G46"/>
  <c r="C14"/>
  <c r="C42"/>
  <c r="W4" i="1" l="1"/>
  <c r="K56" i="3"/>
  <c r="K6"/>
  <c r="G45"/>
  <c r="I42" l="1"/>
  <c r="I28"/>
  <c r="I21"/>
  <c r="I14"/>
  <c r="I35"/>
  <c r="H6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>
      <text>
        <r>
          <rPr>
            <sz val="10"/>
            <color rgb="FF000000"/>
            <rFont val="Arial"/>
          </rPr>
          <t>Tipos de Dados (DETs)</t>
        </r>
      </text>
    </comment>
    <comment ref="J7" authorId="0">
      <text>
        <r>
          <rPr>
            <sz val="10"/>
            <color rgb="FF000000"/>
            <rFont val="Arial"/>
          </rPr>
          <t>Arquivos Referenciados/ Tipos de Registro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>
      <text>
        <r>
          <rPr>
            <sz val="10"/>
            <color rgb="FF000000"/>
            <rFont val="Arial"/>
          </rPr>
          <t>Entrada Externa</t>
        </r>
      </text>
    </comment>
    <comment ref="B17" authorId="0">
      <text>
        <r>
          <rPr>
            <sz val="10"/>
            <color rgb="FF000000"/>
            <rFont val="Arial"/>
          </rPr>
          <t>Saída Externa</t>
        </r>
      </text>
    </comment>
    <comment ref="B24" authorId="0">
      <text>
        <r>
          <rPr>
            <sz val="10"/>
            <color rgb="FF000000"/>
            <rFont val="Arial"/>
          </rPr>
          <t>Consulta Externa</t>
        </r>
      </text>
    </comment>
    <comment ref="B31" author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<sst xmlns="http://schemas.openxmlformats.org/spreadsheetml/2006/main" count="217" uniqueCount="88">
  <si>
    <t>Sumário da Contagem</t>
  </si>
  <si>
    <t>Identificação da Contagem</t>
  </si>
  <si>
    <t xml:space="preserve"> Planilha de contagem de ponto de função - Versão 2.0</t>
  </si>
  <si>
    <t>Empresa</t>
  </si>
  <si>
    <t>R$/PF</t>
  </si>
  <si>
    <t>Custo</t>
  </si>
  <si>
    <t>Tipo de Função</t>
  </si>
  <si>
    <t>Aplicação</t>
  </si>
  <si>
    <t>Complexidade Funcional</t>
  </si>
  <si>
    <t>Total por Complexidade</t>
  </si>
  <si>
    <t>PF</t>
  </si>
  <si>
    <t xml:space="preserve">% </t>
  </si>
  <si>
    <t>Função</t>
  </si>
  <si>
    <t>Projeto</t>
  </si>
  <si>
    <t>Responsável</t>
  </si>
  <si>
    <t>Tipo</t>
  </si>
  <si>
    <t>(I/A/E)</t>
  </si>
  <si>
    <t>Criação</t>
  </si>
  <si>
    <t>TD</t>
  </si>
  <si>
    <t>AR/TR</t>
  </si>
  <si>
    <t>ctl</t>
  </si>
  <si>
    <t>C</t>
  </si>
  <si>
    <t>Complex.</t>
  </si>
  <si>
    <t>PF Local</t>
  </si>
  <si>
    <t>Observações</t>
  </si>
  <si>
    <t>Revisor</t>
  </si>
  <si>
    <t>Revisão</t>
  </si>
  <si>
    <t>Tipo de contagem</t>
  </si>
  <si>
    <t>Estimativa</t>
  </si>
  <si>
    <t>EE</t>
  </si>
  <si>
    <t>ALI</t>
  </si>
  <si>
    <t>Baixa</t>
  </si>
  <si>
    <t>Sumário</t>
  </si>
  <si>
    <t>Tamanho Funcional (PF)</t>
  </si>
  <si>
    <t>Deflator</t>
  </si>
  <si>
    <t>I</t>
  </si>
  <si>
    <t>Projeto de Desenvolvimento</t>
  </si>
  <si>
    <t>x 3</t>
  </si>
  <si>
    <t>ADD</t>
  </si>
  <si>
    <t>Média</t>
  </si>
  <si>
    <t>x 4</t>
  </si>
  <si>
    <t>Alta</t>
  </si>
  <si>
    <t>x 6</t>
  </si>
  <si>
    <t>Projeto de Melhoria</t>
  </si>
  <si>
    <t>Total</t>
  </si>
  <si>
    <t>CHG</t>
  </si>
  <si>
    <t>Aplicação ( Baseline )</t>
  </si>
  <si>
    <t>DEL</t>
  </si>
  <si>
    <t>SE</t>
  </si>
  <si>
    <t>x 5</t>
  </si>
  <si>
    <t>x 7</t>
  </si>
  <si>
    <t>CE</t>
  </si>
  <si>
    <t>Propósito da Contagem</t>
  </si>
  <si>
    <t>x 10</t>
  </si>
  <si>
    <t>x 15</t>
  </si>
  <si>
    <t>AIE</t>
  </si>
  <si>
    <t>Escopo da Contagem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</si>
  <si>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</si>
  <si>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</si>
  <si>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</si>
  <si>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</si>
  <si>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</si>
  <si>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</si>
  <si>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</si>
  <si>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</si>
  <si>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</si>
  <si>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</si>
  <si>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</si>
  <si>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 xml:space="preserve">Excluir </t>
  </si>
  <si>
    <t>Consultar</t>
  </si>
  <si>
    <t>Manter Clientes</t>
  </si>
  <si>
    <t>Inserir</t>
  </si>
  <si>
    <t>Alterar</t>
  </si>
  <si>
    <t>Manter fornecedores</t>
  </si>
  <si>
    <t>Manter funcionários</t>
  </si>
  <si>
    <t>Manter produtos</t>
  </si>
  <si>
    <t>Cadastrar imagem</t>
  </si>
  <si>
    <t>Editar imagem</t>
  </si>
  <si>
    <t>Excluir imagem</t>
  </si>
  <si>
    <t>Visualizar detalhes cliente</t>
  </si>
  <si>
    <t>Visualizar detalhes fornecedor</t>
  </si>
  <si>
    <t>Visualizar detalhes funcionário</t>
  </si>
  <si>
    <t>Visualizar detalhes produto</t>
  </si>
  <si>
    <t>Visualizar imagem</t>
  </si>
  <si>
    <t>Infinity Brasil</t>
  </si>
  <si>
    <t>SW</t>
  </si>
  <si>
    <t>Sistema Web</t>
  </si>
  <si>
    <t>Silvio Coelho</t>
  </si>
</sst>
</file>

<file path=xl/styles.xml><?xml version="1.0" encoding="utf-8"?>
<styleSheet xmlns="http://schemas.openxmlformats.org/spreadsheetml/2006/main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9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9"/>
      <name val="Source Sans Pro"/>
    </font>
    <font>
      <sz val="10"/>
      <name val="Source Sans Pro"/>
    </font>
    <font>
      <sz val="9"/>
      <color rgb="FF0000D4"/>
      <name val="Source Sans Pro"/>
    </font>
    <font>
      <b/>
      <sz val="9"/>
      <name val="Source Sans Pro"/>
    </font>
    <font>
      <sz val="9"/>
      <color rgb="FFFFFFFF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9"/>
      <color rgb="FF0000D4"/>
      <name val="Source Sans Pro"/>
    </font>
    <font>
      <sz val="8"/>
      <name val="Source Sans Pro"/>
    </font>
    <font>
      <sz val="10"/>
      <color rgb="FF0000D4"/>
      <name val="Source Sans Pro"/>
    </font>
    <font>
      <i/>
      <sz val="8"/>
      <name val="Source Sans Pro"/>
    </font>
    <font>
      <u/>
      <sz val="10"/>
      <color rgb="FFFF0000"/>
      <name val="Arial"/>
    </font>
    <font>
      <b/>
      <sz val="12"/>
      <name val="Source Sans Pro"/>
    </font>
    <font>
      <b/>
      <sz val="8"/>
      <name val="Source Sans Pro"/>
      <family val="2"/>
    </font>
    <font>
      <b/>
      <sz val="10"/>
      <name val="Arial"/>
      <family val="2"/>
    </font>
    <font>
      <sz val="8"/>
      <name val="Source Sans Pro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CF305"/>
        <bgColor rgb="FFFCF305"/>
      </patternFill>
    </fill>
    <fill>
      <patternFill patternType="solid">
        <fgColor rgb="FF808080"/>
        <bgColor rgb="FF80808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0" xfId="0" applyFont="1" applyFill="1" applyBorder="1"/>
    <xf numFmtId="2" fontId="3" fillId="0" borderId="21" xfId="0" applyNumberFormat="1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4" borderId="21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3" fillId="0" borderId="22" xfId="0" applyFont="1" applyBorder="1"/>
    <xf numFmtId="0" fontId="3" fillId="0" borderId="10" xfId="0" applyFont="1" applyBorder="1"/>
    <xf numFmtId="0" fontId="3" fillId="0" borderId="24" xfId="0" applyFont="1" applyBorder="1"/>
    <xf numFmtId="0" fontId="3" fillId="0" borderId="4" xfId="0" applyFont="1" applyBorder="1"/>
    <xf numFmtId="0" fontId="2" fillId="0" borderId="27" xfId="0" applyFont="1" applyBorder="1"/>
    <xf numFmtId="0" fontId="3" fillId="0" borderId="0" xfId="0" applyFont="1"/>
    <xf numFmtId="0" fontId="2" fillId="0" borderId="28" xfId="0" applyFont="1" applyBorder="1"/>
    <xf numFmtId="0" fontId="3" fillId="0" borderId="7" xfId="0" applyFont="1" applyBorder="1"/>
    <xf numFmtId="0" fontId="6" fillId="0" borderId="2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29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1" fillId="0" borderId="29" xfId="0" applyFont="1" applyBorder="1" applyAlignment="1">
      <alignment horizontal="center"/>
    </xf>
    <xf numFmtId="166" fontId="3" fillId="0" borderId="0" xfId="0" applyNumberFormat="1" applyFont="1"/>
    <xf numFmtId="0" fontId="3" fillId="0" borderId="5" xfId="0" applyFont="1" applyBorder="1"/>
    <xf numFmtId="0" fontId="11" fillId="0" borderId="30" xfId="0" applyFont="1" applyBorder="1" applyAlignment="1">
      <alignment horizontal="center" wrapText="1"/>
    </xf>
    <xf numFmtId="10" fontId="3" fillId="0" borderId="5" xfId="0" applyNumberFormat="1" applyFont="1" applyBorder="1"/>
    <xf numFmtId="0" fontId="6" fillId="0" borderId="0" xfId="0" applyFont="1"/>
    <xf numFmtId="0" fontId="11" fillId="2" borderId="29" xfId="0" applyFont="1" applyFill="1" applyBorder="1" applyAlignment="1">
      <alignment horizontal="center" wrapText="1"/>
    </xf>
    <xf numFmtId="166" fontId="3" fillId="5" borderId="0" xfId="0" applyNumberFormat="1" applyFont="1" applyFill="1" applyBorder="1"/>
    <xf numFmtId="0" fontId="3" fillId="0" borderId="6" xfId="0" applyFont="1" applyBorder="1"/>
    <xf numFmtId="0" fontId="3" fillId="0" borderId="8" xfId="0" applyFont="1" applyBorder="1"/>
    <xf numFmtId="0" fontId="11" fillId="2" borderId="29" xfId="0" applyFont="1" applyFill="1" applyBorder="1" applyAlignment="1">
      <alignment horizontal="center"/>
    </xf>
    <xf numFmtId="4" fontId="11" fillId="2" borderId="29" xfId="0" applyNumberFormat="1" applyFont="1" applyFill="1" applyBorder="1" applyAlignment="1">
      <alignment horizontal="center"/>
    </xf>
    <xf numFmtId="0" fontId="11" fillId="0" borderId="31" xfId="0" applyFont="1" applyBorder="1" applyAlignment="1">
      <alignment horizontal="left" vertical="center"/>
    </xf>
    <xf numFmtId="166" fontId="3" fillId="6" borderId="0" xfId="0" applyNumberFormat="1" applyFont="1" applyFill="1" applyBorder="1"/>
    <xf numFmtId="0" fontId="14" fillId="0" borderId="0" xfId="0" applyFont="1"/>
    <xf numFmtId="0" fontId="1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166" fontId="3" fillId="7" borderId="0" xfId="0" applyNumberFormat="1" applyFont="1" applyFill="1" applyBorder="1"/>
    <xf numFmtId="166" fontId="3" fillId="8" borderId="0" xfId="0" applyNumberFormat="1" applyFont="1" applyFill="1" applyBorder="1"/>
    <xf numFmtId="166" fontId="3" fillId="9" borderId="0" xfId="0" applyNumberFormat="1" applyFont="1" applyFill="1" applyBorder="1"/>
    <xf numFmtId="0" fontId="3" fillId="0" borderId="21" xfId="0" applyFont="1" applyBorder="1" applyAlignment="1">
      <alignment horizontal="center"/>
    </xf>
    <xf numFmtId="2" fontId="3" fillId="2" borderId="21" xfId="0" applyNumberFormat="1" applyFont="1" applyFill="1" applyBorder="1" applyAlignment="1">
      <alignment horizontal="center"/>
    </xf>
    <xf numFmtId="2" fontId="3" fillId="0" borderId="0" xfId="0" applyNumberFormat="1" applyFont="1"/>
    <xf numFmtId="2" fontId="3" fillId="0" borderId="21" xfId="0" applyNumberFormat="1" applyFont="1" applyBorder="1" applyAlignment="1">
      <alignment horizontal="center"/>
    </xf>
    <xf numFmtId="2" fontId="6" fillId="3" borderId="21" xfId="0" applyNumberFormat="1" applyFont="1" applyFill="1" applyBorder="1"/>
    <xf numFmtId="0" fontId="3" fillId="0" borderId="32" xfId="0" applyFont="1" applyBorder="1"/>
    <xf numFmtId="0" fontId="6" fillId="0" borderId="33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3" xfId="0" applyFont="1" applyBorder="1"/>
    <xf numFmtId="2" fontId="3" fillId="0" borderId="33" xfId="0" applyNumberFormat="1" applyFont="1" applyBorder="1" applyAlignment="1">
      <alignment horizontal="center"/>
    </xf>
    <xf numFmtId="2" fontId="3" fillId="0" borderId="33" xfId="0" applyNumberFormat="1" applyFont="1" applyBorder="1"/>
    <xf numFmtId="2" fontId="6" fillId="0" borderId="33" xfId="0" applyNumberFormat="1" applyFont="1" applyBorder="1"/>
    <xf numFmtId="0" fontId="3" fillId="0" borderId="34" xfId="0" applyFont="1" applyBorder="1"/>
    <xf numFmtId="0" fontId="11" fillId="0" borderId="36" xfId="0" applyFont="1" applyBorder="1" applyAlignment="1">
      <alignment horizontal="center"/>
    </xf>
    <xf numFmtId="0" fontId="11" fillId="0" borderId="35" xfId="0" applyFont="1" applyBorder="1" applyAlignment="1">
      <alignment horizontal="center" wrapText="1"/>
    </xf>
    <xf numFmtId="0" fontId="11" fillId="2" borderId="36" xfId="0" applyFont="1" applyFill="1" applyBorder="1" applyAlignment="1">
      <alignment horizontal="center" wrapText="1"/>
    </xf>
    <xf numFmtId="0" fontId="11" fillId="2" borderId="36" xfId="0" applyFont="1" applyFill="1" applyBorder="1" applyAlignment="1">
      <alignment horizontal="center"/>
    </xf>
    <xf numFmtId="4" fontId="11" fillId="2" borderId="36" xfId="0" applyNumberFormat="1" applyFont="1" applyFill="1" applyBorder="1" applyAlignment="1">
      <alignment horizontal="center"/>
    </xf>
    <xf numFmtId="0" fontId="11" fillId="0" borderId="26" xfId="0" applyFont="1" applyBorder="1" applyAlignment="1">
      <alignment horizontal="left" vertical="center"/>
    </xf>
    <xf numFmtId="0" fontId="11" fillId="0" borderId="40" xfId="0" applyFont="1" applyBorder="1" applyAlignment="1">
      <alignment horizontal="left" vertical="center"/>
    </xf>
    <xf numFmtId="0" fontId="11" fillId="0" borderId="36" xfId="0" applyFont="1" applyBorder="1" applyAlignment="1">
      <alignment horizontal="left" vertical="center"/>
    </xf>
    <xf numFmtId="0" fontId="18" fillId="0" borderId="29" xfId="0" applyFont="1" applyBorder="1" applyAlignment="1">
      <alignment horizontal="center"/>
    </xf>
    <xf numFmtId="0" fontId="18" fillId="0" borderId="26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17" fillId="0" borderId="27" xfId="0" applyFont="1" applyBorder="1"/>
    <xf numFmtId="0" fontId="17" fillId="0" borderId="28" xfId="0" applyFont="1" applyBorder="1"/>
    <xf numFmtId="0" fontId="5" fillId="0" borderId="13" xfId="0" applyFont="1" applyBorder="1"/>
    <xf numFmtId="0" fontId="2" fillId="0" borderId="13" xfId="0" applyFont="1" applyBorder="1"/>
    <xf numFmtId="0" fontId="2" fillId="0" borderId="14" xfId="0" applyFont="1" applyBorder="1"/>
    <xf numFmtId="0" fontId="3" fillId="0" borderId="16" xfId="0" applyFont="1" applyBorder="1"/>
    <xf numFmtId="0" fontId="5" fillId="0" borderId="16" xfId="0" applyFont="1" applyBorder="1" applyAlignment="1">
      <alignment horizontal="center"/>
    </xf>
    <xf numFmtId="164" fontId="3" fillId="2" borderId="16" xfId="0" applyNumberFormat="1" applyFont="1" applyFill="1" applyBorder="1" applyAlignment="1">
      <alignment horizontal="right"/>
    </xf>
    <xf numFmtId="0" fontId="5" fillId="0" borderId="16" xfId="0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right"/>
    </xf>
    <xf numFmtId="165" fontId="3" fillId="2" borderId="16" xfId="0" applyNumberFormat="1" applyFont="1" applyFill="1" applyBorder="1"/>
    <xf numFmtId="0" fontId="5" fillId="0" borderId="16" xfId="0" applyFont="1" applyBorder="1" applyAlignment="1">
      <alignment horizontal="right"/>
    </xf>
    <xf numFmtId="2" fontId="3" fillId="0" borderId="16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 vertical="top" wrapText="1"/>
    </xf>
    <xf numFmtId="0" fontId="2" fillId="0" borderId="10" xfId="0" applyFont="1" applyBorder="1"/>
    <xf numFmtId="0" fontId="2" fillId="0" borderId="12" xfId="0" applyFont="1" applyBorder="1"/>
    <xf numFmtId="0" fontId="2" fillId="0" borderId="15" xfId="0" applyFont="1" applyBorder="1"/>
    <xf numFmtId="0" fontId="0" fillId="0" borderId="0" xfId="0" applyFont="1" applyAlignment="1"/>
    <xf numFmtId="0" fontId="2" fillId="0" borderId="18" xfId="0" applyFont="1" applyBorder="1"/>
    <xf numFmtId="0" fontId="2" fillId="0" borderId="19" xfId="0" applyFont="1" applyBorder="1"/>
    <xf numFmtId="0" fontId="2" fillId="0" borderId="7" xfId="0" applyFont="1" applyBorder="1"/>
    <xf numFmtId="0" fontId="2" fillId="0" borderId="20" xfId="0" applyFont="1" applyBorder="1"/>
    <xf numFmtId="0" fontId="1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11" fillId="0" borderId="31" xfId="0" applyFont="1" applyBorder="1" applyAlignment="1">
      <alignment horizontal="left" vertical="center"/>
    </xf>
    <xf numFmtId="0" fontId="2" fillId="0" borderId="31" xfId="0" applyFont="1" applyBorder="1"/>
    <xf numFmtId="0" fontId="11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1" fillId="0" borderId="4" xfId="0" applyFont="1" applyBorder="1" applyAlignment="1">
      <alignment horizontal="center" vertical="center"/>
    </xf>
    <xf numFmtId="0" fontId="2" fillId="0" borderId="4" xfId="0" applyFont="1" applyBorder="1"/>
    <xf numFmtId="0" fontId="4" fillId="2" borderId="16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center" vertical="center"/>
    </xf>
    <xf numFmtId="0" fontId="2" fillId="0" borderId="23" xfId="0" applyFont="1" applyBorder="1"/>
    <xf numFmtId="0" fontId="8" fillId="4" borderId="15" xfId="0" applyFont="1" applyFill="1" applyBorder="1" applyAlignment="1">
      <alignment horizontal="center"/>
    </xf>
    <xf numFmtId="0" fontId="2" fillId="0" borderId="0" xfId="0" applyFont="1" applyBorder="1"/>
    <xf numFmtId="0" fontId="4" fillId="2" borderId="1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left" vertical="center"/>
    </xf>
    <xf numFmtId="0" fontId="18" fillId="0" borderId="26" xfId="0" applyFont="1" applyBorder="1" applyAlignment="1">
      <alignment horizontal="left" vertical="center"/>
    </xf>
    <xf numFmtId="0" fontId="8" fillId="4" borderId="11" xfId="0" applyFont="1" applyFill="1" applyBorder="1" applyAlignment="1">
      <alignment horizontal="center" vertical="center" wrapText="1"/>
    </xf>
    <xf numFmtId="0" fontId="16" fillId="0" borderId="37" xfId="0" applyFont="1" applyBorder="1" applyAlignment="1">
      <alignment horizontal="left" vertical="center"/>
    </xf>
    <xf numFmtId="0" fontId="17" fillId="0" borderId="38" xfId="0" applyFont="1" applyBorder="1"/>
    <xf numFmtId="0" fontId="17" fillId="0" borderId="39" xfId="0" applyFont="1" applyBorder="1"/>
    <xf numFmtId="0" fontId="11" fillId="0" borderId="16" xfId="0" applyFont="1" applyBorder="1" applyAlignment="1">
      <alignment horizontal="left"/>
    </xf>
    <xf numFmtId="0" fontId="2" fillId="0" borderId="35" xfId="0" applyFont="1" applyBorder="1"/>
    <xf numFmtId="0" fontId="3" fillId="0" borderId="16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7" fillId="4" borderId="1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/>
    </xf>
    <xf numFmtId="0" fontId="2" fillId="0" borderId="17" xfId="0" applyFont="1" applyBorder="1"/>
    <xf numFmtId="0" fontId="3" fillId="2" borderId="11" xfId="0" applyFont="1" applyFill="1" applyBorder="1" applyAlignment="1">
      <alignment horizontal="left" vertical="center"/>
    </xf>
    <xf numFmtId="0" fontId="2" fillId="0" borderId="24" xfId="0" applyFont="1" applyBorder="1"/>
    <xf numFmtId="0" fontId="6" fillId="3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14</xdr:row>
      <xdr:rowOff>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14</xdr:row>
      <xdr:rowOff>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14</xdr:row>
      <xdr:rowOff>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14</xdr:row>
      <xdr:rowOff>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14</xdr:row>
      <xdr:rowOff>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14</xdr:row>
      <xdr:rowOff>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61"/>
  <sheetViews>
    <sheetView showGridLines="0" workbookViewId="0">
      <selection activeCell="T4" sqref="T4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93" t="s">
        <v>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4"/>
      <c r="AD1" s="1"/>
      <c r="AE1" s="1"/>
      <c r="AF1" s="1"/>
      <c r="AG1" s="1"/>
      <c r="AH1" s="1"/>
      <c r="AI1" s="1"/>
    </row>
    <row r="2" spans="1:35" ht="12" customHeigh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7"/>
      <c r="AC2" s="1"/>
      <c r="AD2" s="1"/>
      <c r="AE2" s="1"/>
      <c r="AF2" s="1"/>
      <c r="AG2" s="1"/>
      <c r="AH2" s="1"/>
      <c r="AI2" s="1"/>
    </row>
    <row r="3" spans="1:35" ht="12" customHeight="1">
      <c r="A3" s="88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90"/>
      <c r="AC3" s="1"/>
      <c r="AD3" s="1"/>
      <c r="AE3" s="1"/>
      <c r="AF3" s="1"/>
      <c r="AG3" s="1"/>
      <c r="AH3" s="1"/>
      <c r="AI3" s="1"/>
    </row>
    <row r="4" spans="1:35" ht="12" customHeight="1">
      <c r="A4" s="77" t="s">
        <v>3</v>
      </c>
      <c r="B4" s="72"/>
      <c r="C4" s="72"/>
      <c r="D4" s="72"/>
      <c r="E4" s="72"/>
      <c r="F4" s="94" t="s">
        <v>84</v>
      </c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  <c r="R4" s="75" t="s">
        <v>4</v>
      </c>
      <c r="S4" s="73"/>
      <c r="T4" s="6">
        <v>0</v>
      </c>
      <c r="U4" s="75" t="s">
        <v>5</v>
      </c>
      <c r="V4" s="73"/>
      <c r="W4" s="76">
        <f>W5*T4</f>
        <v>0</v>
      </c>
      <c r="X4" s="72"/>
      <c r="Y4" s="72"/>
      <c r="Z4" s="72"/>
      <c r="AA4" s="72"/>
      <c r="AB4" s="73"/>
      <c r="AC4" s="1"/>
      <c r="AD4" s="1"/>
      <c r="AE4" s="1"/>
      <c r="AF4" s="1"/>
      <c r="AG4" s="1"/>
      <c r="AH4" s="1"/>
      <c r="AI4" s="1"/>
    </row>
    <row r="5" spans="1:35" ht="12" customHeight="1">
      <c r="A5" s="77" t="s">
        <v>7</v>
      </c>
      <c r="B5" s="72"/>
      <c r="C5" s="72"/>
      <c r="D5" s="72"/>
      <c r="E5" s="72"/>
      <c r="F5" s="74" t="s">
        <v>85</v>
      </c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3"/>
      <c r="U5" s="75" t="s">
        <v>10</v>
      </c>
      <c r="V5" s="73"/>
      <c r="W5" s="79">
        <f>SUM(Y11:Y14)</f>
        <v>134</v>
      </c>
      <c r="X5" s="72"/>
      <c r="Y5" s="72"/>
      <c r="Z5" s="72"/>
      <c r="AA5" s="72"/>
      <c r="AB5" s="73"/>
      <c r="AC5" s="1"/>
      <c r="AD5" s="1"/>
      <c r="AE5" s="1"/>
      <c r="AF5" s="1"/>
      <c r="AG5" s="1"/>
      <c r="AH5" s="1"/>
      <c r="AI5" s="1"/>
    </row>
    <row r="6" spans="1:35" ht="12" customHeight="1">
      <c r="A6" s="77" t="s">
        <v>13</v>
      </c>
      <c r="B6" s="72"/>
      <c r="C6" s="72"/>
      <c r="D6" s="72"/>
      <c r="E6" s="72"/>
      <c r="F6" s="74" t="s">
        <v>86</v>
      </c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3"/>
      <c r="AC6" s="1"/>
      <c r="AD6" s="1"/>
      <c r="AE6" s="1"/>
      <c r="AF6" s="1"/>
      <c r="AG6" s="1"/>
      <c r="AH6" s="1"/>
      <c r="AI6" s="1"/>
    </row>
    <row r="7" spans="1:35" ht="12" customHeight="1">
      <c r="A7" s="77" t="s">
        <v>14</v>
      </c>
      <c r="B7" s="72"/>
      <c r="C7" s="72"/>
      <c r="D7" s="72"/>
      <c r="E7" s="72"/>
      <c r="F7" s="74" t="s">
        <v>87</v>
      </c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3"/>
      <c r="U7" s="80" t="s">
        <v>17</v>
      </c>
      <c r="V7" s="72"/>
      <c r="W7" s="73"/>
      <c r="X7" s="78"/>
      <c r="Y7" s="72"/>
      <c r="Z7" s="72"/>
      <c r="AA7" s="72"/>
      <c r="AB7" s="73"/>
      <c r="AC7" s="1"/>
      <c r="AD7" s="1"/>
      <c r="AE7" s="1"/>
      <c r="AF7" s="1"/>
      <c r="AG7" s="1"/>
      <c r="AH7" s="1"/>
      <c r="AI7" s="1"/>
    </row>
    <row r="8" spans="1:35" ht="12" customHeight="1">
      <c r="A8" s="77" t="s">
        <v>25</v>
      </c>
      <c r="B8" s="72"/>
      <c r="C8" s="72"/>
      <c r="D8" s="72"/>
      <c r="E8" s="72"/>
      <c r="F8" s="74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3"/>
      <c r="U8" s="80" t="s">
        <v>26</v>
      </c>
      <c r="V8" s="72"/>
      <c r="W8" s="73"/>
      <c r="X8" s="78"/>
      <c r="Y8" s="72"/>
      <c r="Z8" s="72"/>
      <c r="AA8" s="72"/>
      <c r="AB8" s="73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92" t="s">
        <v>27</v>
      </c>
      <c r="B10" s="84"/>
      <c r="C10" s="71" t="s">
        <v>28</v>
      </c>
      <c r="D10" s="72"/>
      <c r="E10" s="72"/>
      <c r="F10" s="72"/>
      <c r="G10" s="72"/>
      <c r="H10" s="72"/>
      <c r="I10" s="72"/>
      <c r="J10" s="72"/>
      <c r="K10" s="73"/>
      <c r="L10" s="21"/>
      <c r="M10" s="18"/>
      <c r="N10" s="18"/>
      <c r="O10" s="92" t="s">
        <v>32</v>
      </c>
      <c r="P10" s="83"/>
      <c r="Q10" s="75" t="s">
        <v>33</v>
      </c>
      <c r="R10" s="72"/>
      <c r="S10" s="72"/>
      <c r="T10" s="73"/>
      <c r="U10" s="75" t="s">
        <v>34</v>
      </c>
      <c r="V10" s="72"/>
      <c r="W10" s="72"/>
      <c r="X10" s="73"/>
      <c r="Y10" s="75" t="s">
        <v>23</v>
      </c>
      <c r="Z10" s="72"/>
      <c r="AA10" s="72"/>
      <c r="AB10" s="73"/>
      <c r="AC10" s="22"/>
      <c r="AD10" s="1"/>
      <c r="AE10" s="1"/>
      <c r="AF10" s="1"/>
      <c r="AG10" s="1"/>
      <c r="AH10" s="1"/>
      <c r="AI10" s="1"/>
    </row>
    <row r="11" spans="1:35" ht="12" customHeight="1">
      <c r="A11" s="85"/>
      <c r="B11" s="87"/>
      <c r="C11" s="71" t="s">
        <v>36</v>
      </c>
      <c r="D11" s="72"/>
      <c r="E11" s="72"/>
      <c r="F11" s="72"/>
      <c r="G11" s="72"/>
      <c r="H11" s="72"/>
      <c r="I11" s="72"/>
      <c r="J11" s="72"/>
      <c r="K11" s="73"/>
      <c r="L11" s="21"/>
      <c r="M11" s="18"/>
      <c r="N11" s="18"/>
      <c r="O11" s="85"/>
      <c r="P11" s="86"/>
      <c r="Q11" s="80" t="s">
        <v>38</v>
      </c>
      <c r="R11" s="73"/>
      <c r="S11" s="79">
        <f>Sumário!E55</f>
        <v>134</v>
      </c>
      <c r="T11" s="73"/>
      <c r="U11" s="81">
        <v>1</v>
      </c>
      <c r="V11" s="72"/>
      <c r="W11" s="72"/>
      <c r="X11" s="73"/>
      <c r="Y11" s="79">
        <f t="shared" ref="Y11:Y14" si="0">S11*U11</f>
        <v>134</v>
      </c>
      <c r="Z11" s="72"/>
      <c r="AA11" s="72"/>
      <c r="AB11" s="73"/>
      <c r="AC11" s="1"/>
      <c r="AD11" s="1"/>
      <c r="AE11" s="1"/>
      <c r="AF11" s="1"/>
      <c r="AG11" s="1"/>
      <c r="AH11" s="1"/>
      <c r="AI11" s="1"/>
    </row>
    <row r="12" spans="1:35" ht="12" customHeight="1">
      <c r="A12" s="85"/>
      <c r="B12" s="87"/>
      <c r="C12" s="71" t="s">
        <v>43</v>
      </c>
      <c r="D12" s="72"/>
      <c r="E12" s="72"/>
      <c r="F12" s="72"/>
      <c r="G12" s="72"/>
      <c r="H12" s="72"/>
      <c r="I12" s="72"/>
      <c r="J12" s="72"/>
      <c r="K12" s="73"/>
      <c r="L12" s="21"/>
      <c r="M12" s="18"/>
      <c r="N12" s="18"/>
      <c r="O12" s="85"/>
      <c r="P12" s="86"/>
      <c r="Q12" s="80" t="s">
        <v>45</v>
      </c>
      <c r="R12" s="72"/>
      <c r="S12" s="79">
        <f>Sumário!E56</f>
        <v>0</v>
      </c>
      <c r="T12" s="73"/>
      <c r="U12" s="81">
        <v>1</v>
      </c>
      <c r="V12" s="72"/>
      <c r="W12" s="72"/>
      <c r="X12" s="73"/>
      <c r="Y12" s="79">
        <f t="shared" si="0"/>
        <v>0</v>
      </c>
      <c r="Z12" s="72"/>
      <c r="AA12" s="72"/>
      <c r="AB12" s="73"/>
      <c r="AC12" s="1"/>
      <c r="AD12" s="1"/>
      <c r="AE12" s="1"/>
      <c r="AF12" s="1"/>
      <c r="AG12" s="1"/>
      <c r="AH12" s="1"/>
      <c r="AI12" s="1"/>
    </row>
    <row r="13" spans="1:35" ht="12" customHeight="1">
      <c r="A13" s="85"/>
      <c r="B13" s="87"/>
      <c r="C13" s="71" t="s">
        <v>46</v>
      </c>
      <c r="D13" s="72"/>
      <c r="E13" s="72"/>
      <c r="F13" s="72"/>
      <c r="G13" s="72"/>
      <c r="H13" s="72"/>
      <c r="I13" s="72"/>
      <c r="J13" s="72"/>
      <c r="K13" s="73"/>
      <c r="L13" s="21"/>
      <c r="M13" s="18"/>
      <c r="N13" s="18"/>
      <c r="O13" s="85"/>
      <c r="P13" s="86"/>
      <c r="Q13" s="80" t="s">
        <v>47</v>
      </c>
      <c r="R13" s="72"/>
      <c r="S13" s="79">
        <f>Sumário!E57</f>
        <v>0</v>
      </c>
      <c r="T13" s="73"/>
      <c r="U13" s="81">
        <v>1</v>
      </c>
      <c r="V13" s="72"/>
      <c r="W13" s="72"/>
      <c r="X13" s="73"/>
      <c r="Y13" s="79">
        <f t="shared" si="0"/>
        <v>0</v>
      </c>
      <c r="Z13" s="72"/>
      <c r="AA13" s="72"/>
      <c r="AB13" s="73"/>
      <c r="AC13" s="1"/>
      <c r="AD13" s="1"/>
      <c r="AE13" s="1"/>
      <c r="AF13" s="1"/>
      <c r="AG13" s="1"/>
      <c r="AH13" s="1"/>
      <c r="AI13" s="1"/>
    </row>
    <row r="14" spans="1:35" ht="12" customHeight="1">
      <c r="A14" s="88"/>
      <c r="B14" s="90"/>
      <c r="C14" s="1"/>
      <c r="D14" s="1"/>
      <c r="E14" s="1"/>
      <c r="F14" s="1"/>
      <c r="G14" s="1"/>
      <c r="H14" s="1"/>
      <c r="I14" s="1"/>
      <c r="J14" s="1"/>
      <c r="K14" s="1"/>
      <c r="L14" s="1"/>
      <c r="M14" s="18"/>
      <c r="N14" s="18"/>
      <c r="O14" s="88"/>
      <c r="P14" s="89"/>
      <c r="Q14" s="80"/>
      <c r="R14" s="72"/>
      <c r="S14" s="79">
        <f>Sumário!E58</f>
        <v>0</v>
      </c>
      <c r="T14" s="73"/>
      <c r="U14" s="81"/>
      <c r="V14" s="72"/>
      <c r="W14" s="72"/>
      <c r="X14" s="73"/>
      <c r="Y14" s="79">
        <f t="shared" si="0"/>
        <v>0</v>
      </c>
      <c r="Z14" s="72"/>
      <c r="AA14" s="72"/>
      <c r="AB14" s="73"/>
      <c r="AC14" s="1"/>
      <c r="AD14" s="1"/>
      <c r="AE14" s="1"/>
      <c r="AF14" s="1"/>
      <c r="AG14" s="1"/>
      <c r="AH14" s="1"/>
      <c r="AI14" s="1"/>
    </row>
    <row r="15" spans="1:35" ht="12" customHeight="1">
      <c r="A15" s="39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40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41"/>
      <c r="C16" s="41"/>
      <c r="D16" s="1"/>
      <c r="E16" s="1"/>
      <c r="F16" s="41"/>
      <c r="G16" s="41"/>
      <c r="H16" s="41"/>
      <c r="I16" s="41"/>
      <c r="J16" s="1"/>
      <c r="K16" s="91" t="s">
        <v>52</v>
      </c>
      <c r="L16" s="89"/>
      <c r="M16" s="89"/>
      <c r="N16" s="89"/>
      <c r="O16" s="89"/>
      <c r="P16" s="89"/>
      <c r="Q16" s="89"/>
      <c r="R16" s="89"/>
      <c r="S16" s="89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82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4"/>
      <c r="AC17" s="1"/>
      <c r="AD17" s="1"/>
      <c r="AE17" s="1"/>
      <c r="AF17" s="1"/>
      <c r="AG17" s="1"/>
      <c r="AH17" s="1"/>
      <c r="AI17" s="1"/>
    </row>
    <row r="18" spans="1:35" ht="12" customHeight="1">
      <c r="A18" s="85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7"/>
      <c r="AC18" s="1"/>
      <c r="AD18" s="1"/>
      <c r="AE18" s="1"/>
      <c r="AF18" s="1"/>
      <c r="AG18" s="1"/>
      <c r="AH18" s="1"/>
      <c r="AI18" s="1"/>
    </row>
    <row r="19" spans="1:35" ht="12" customHeight="1">
      <c r="A19" s="85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7"/>
      <c r="AC19" s="1"/>
      <c r="AD19" s="1"/>
      <c r="AE19" s="1"/>
      <c r="AF19" s="1"/>
      <c r="AG19" s="1"/>
      <c r="AH19" s="1"/>
      <c r="AI19" s="1"/>
    </row>
    <row r="20" spans="1:35" ht="12" customHeight="1">
      <c r="A20" s="85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7"/>
      <c r="AC20" s="1"/>
      <c r="AD20" s="1"/>
      <c r="AE20" s="1"/>
      <c r="AF20" s="1"/>
      <c r="AG20" s="1"/>
      <c r="AH20" s="1"/>
      <c r="AI20" s="1"/>
    </row>
    <row r="21" spans="1:35" ht="12" customHeight="1">
      <c r="A21" s="85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7"/>
      <c r="AC21" s="1"/>
      <c r="AD21" s="1"/>
      <c r="AE21" s="1"/>
      <c r="AF21" s="1"/>
      <c r="AG21" s="1"/>
      <c r="AH21" s="1"/>
      <c r="AI21" s="1"/>
    </row>
    <row r="22" spans="1:35" ht="12" customHeight="1">
      <c r="A22" s="85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7"/>
      <c r="AC22" s="1"/>
      <c r="AD22" s="1"/>
      <c r="AE22" s="1"/>
      <c r="AF22" s="1"/>
      <c r="AG22" s="1"/>
      <c r="AH22" s="1"/>
      <c r="AI22" s="1"/>
    </row>
    <row r="23" spans="1:35" ht="12" customHeight="1">
      <c r="A23" s="85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7"/>
      <c r="AC23" s="1"/>
      <c r="AD23" s="1"/>
      <c r="AE23" s="1"/>
      <c r="AF23" s="1"/>
      <c r="AG23" s="1"/>
      <c r="AH23" s="1"/>
      <c r="AI23" s="1"/>
    </row>
    <row r="24" spans="1:35" ht="12" customHeight="1">
      <c r="A24" s="85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7"/>
      <c r="AC24" s="1"/>
      <c r="AD24" s="1"/>
      <c r="AE24" s="1"/>
      <c r="AF24" s="1"/>
      <c r="AG24" s="1"/>
      <c r="AH24" s="1"/>
      <c r="AI24" s="1"/>
    </row>
    <row r="25" spans="1:35" ht="12" customHeight="1">
      <c r="A25" s="85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7"/>
      <c r="AC25" s="1"/>
      <c r="AD25" s="1"/>
      <c r="AE25" s="1"/>
      <c r="AF25" s="1"/>
      <c r="AG25" s="1"/>
      <c r="AH25" s="1"/>
      <c r="AI25" s="1"/>
    </row>
    <row r="26" spans="1:35" ht="12" customHeight="1">
      <c r="A26" s="85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7"/>
      <c r="AC26" s="1"/>
      <c r="AD26" s="1"/>
      <c r="AE26" s="1"/>
      <c r="AF26" s="1"/>
      <c r="AG26" s="1"/>
      <c r="AH26" s="1"/>
      <c r="AI26" s="1"/>
    </row>
    <row r="27" spans="1:35" ht="12" customHeight="1">
      <c r="A27" s="85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7"/>
      <c r="AC27" s="1"/>
      <c r="AD27" s="1"/>
      <c r="AE27" s="1"/>
      <c r="AF27" s="1"/>
      <c r="AG27" s="1"/>
      <c r="AH27" s="1"/>
      <c r="AI27" s="1"/>
    </row>
    <row r="28" spans="1:35" ht="12" customHeight="1">
      <c r="A28" s="85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7"/>
      <c r="AC28" s="1"/>
      <c r="AD28" s="1"/>
      <c r="AE28" s="1"/>
      <c r="AF28" s="1"/>
      <c r="AG28" s="1"/>
      <c r="AH28" s="1"/>
      <c r="AI28" s="1"/>
    </row>
    <row r="29" spans="1:35" ht="12" customHeight="1">
      <c r="A29" s="85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7"/>
      <c r="AC29" s="1"/>
      <c r="AD29" s="1"/>
      <c r="AE29" s="1"/>
      <c r="AF29" s="1"/>
      <c r="AG29" s="1"/>
      <c r="AH29" s="1"/>
      <c r="AI29" s="1"/>
    </row>
    <row r="30" spans="1:35" ht="12" customHeight="1">
      <c r="A30" s="85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7"/>
      <c r="AC30" s="1"/>
      <c r="AD30" s="1"/>
      <c r="AE30" s="1"/>
      <c r="AF30" s="1"/>
      <c r="AG30" s="1"/>
      <c r="AH30" s="1"/>
      <c r="AI30" s="1"/>
    </row>
    <row r="31" spans="1:35" ht="12" customHeight="1">
      <c r="A31" s="85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7"/>
      <c r="AC31" s="1"/>
      <c r="AD31" s="1"/>
      <c r="AE31" s="1"/>
      <c r="AF31" s="1"/>
      <c r="AG31" s="1"/>
      <c r="AH31" s="1"/>
      <c r="AI31" s="1"/>
    </row>
    <row r="32" spans="1:35" ht="12" customHeight="1">
      <c r="A32" s="85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7"/>
      <c r="AC32" s="1"/>
      <c r="AD32" s="1"/>
      <c r="AE32" s="1"/>
      <c r="AF32" s="1"/>
      <c r="AG32" s="1"/>
      <c r="AH32" s="1"/>
      <c r="AI32" s="1"/>
    </row>
    <row r="33" spans="1:35" ht="12" customHeight="1">
      <c r="A33" s="85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7"/>
      <c r="AC33" s="1"/>
      <c r="AD33" s="1"/>
      <c r="AE33" s="1"/>
      <c r="AF33" s="1"/>
      <c r="AG33" s="1"/>
      <c r="AH33" s="1"/>
      <c r="AI33" s="1"/>
    </row>
    <row r="34" spans="1:35" ht="12" customHeight="1">
      <c r="A34" s="85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7"/>
      <c r="AC34" s="1"/>
      <c r="AD34" s="1"/>
      <c r="AE34" s="1"/>
      <c r="AF34" s="1"/>
      <c r="AG34" s="1"/>
      <c r="AH34" s="1"/>
      <c r="AI34" s="1"/>
    </row>
    <row r="35" spans="1:35" ht="12" customHeight="1">
      <c r="A35" s="85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7"/>
      <c r="AC35" s="1"/>
      <c r="AD35" s="1"/>
      <c r="AE35" s="1"/>
      <c r="AF35" s="1"/>
      <c r="AG35" s="1"/>
      <c r="AH35" s="1"/>
      <c r="AI35" s="1"/>
    </row>
    <row r="36" spans="1:35" ht="12" customHeight="1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7"/>
      <c r="AC36" s="1"/>
      <c r="AD36" s="1"/>
      <c r="AE36" s="1"/>
      <c r="AF36" s="1"/>
      <c r="AG36" s="1"/>
      <c r="AH36" s="1"/>
      <c r="AI36" s="1"/>
    </row>
    <row r="37" spans="1:35" ht="12" customHeight="1">
      <c r="A37" s="85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7"/>
      <c r="AC37" s="1"/>
      <c r="AD37" s="1"/>
      <c r="AE37" s="1"/>
      <c r="AF37" s="1"/>
      <c r="AG37" s="1"/>
      <c r="AH37" s="1"/>
      <c r="AI37" s="1"/>
    </row>
    <row r="38" spans="1:35" ht="12" customHeight="1">
      <c r="A38" s="88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90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91" t="s">
        <v>56</v>
      </c>
      <c r="L40" s="89"/>
      <c r="M40" s="89"/>
      <c r="N40" s="89"/>
      <c r="O40" s="89"/>
      <c r="P40" s="89"/>
      <c r="Q40" s="89"/>
      <c r="R40" s="89"/>
      <c r="S40" s="89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82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4"/>
      <c r="AC41" s="1"/>
      <c r="AD41" s="1"/>
      <c r="AE41" s="1"/>
      <c r="AF41" s="1"/>
      <c r="AG41" s="1"/>
      <c r="AH41" s="1"/>
      <c r="AI41" s="1"/>
    </row>
    <row r="42" spans="1:35" ht="12" customHeight="1">
      <c r="A42" s="85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7"/>
      <c r="AC42" s="1"/>
      <c r="AD42" s="1"/>
      <c r="AE42" s="1"/>
      <c r="AF42" s="1"/>
      <c r="AG42" s="1"/>
      <c r="AH42" s="1"/>
      <c r="AI42" s="1"/>
    </row>
    <row r="43" spans="1:35" ht="12" customHeight="1">
      <c r="A43" s="85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7"/>
      <c r="AC43" s="1"/>
      <c r="AD43" s="1"/>
      <c r="AE43" s="1"/>
      <c r="AF43" s="1"/>
      <c r="AG43" s="1"/>
      <c r="AH43" s="1"/>
      <c r="AI43" s="1"/>
    </row>
    <row r="44" spans="1:35" ht="12" customHeight="1">
      <c r="A44" s="85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7"/>
      <c r="AC44" s="1"/>
      <c r="AD44" s="1"/>
      <c r="AE44" s="1"/>
      <c r="AF44" s="1"/>
      <c r="AG44" s="1"/>
      <c r="AH44" s="1"/>
      <c r="AI44" s="1"/>
    </row>
    <row r="45" spans="1:35" ht="12" customHeight="1">
      <c r="A45" s="85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7"/>
      <c r="AC45" s="1"/>
      <c r="AD45" s="1"/>
      <c r="AE45" s="1"/>
      <c r="AF45" s="1"/>
      <c r="AG45" s="1"/>
      <c r="AH45" s="1"/>
      <c r="AI45" s="1"/>
    </row>
    <row r="46" spans="1:35" ht="12" customHeight="1">
      <c r="A46" s="85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7"/>
      <c r="AC46" s="1"/>
      <c r="AD46" s="1"/>
      <c r="AE46" s="1"/>
      <c r="AF46" s="1"/>
      <c r="AG46" s="1"/>
      <c r="AH46" s="1"/>
      <c r="AI46" s="1"/>
    </row>
    <row r="47" spans="1:35" ht="12" customHeight="1">
      <c r="A47" s="85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7"/>
      <c r="AC47" s="1"/>
      <c r="AD47" s="1"/>
      <c r="AE47" s="1"/>
      <c r="AF47" s="1"/>
      <c r="AG47" s="1"/>
      <c r="AH47" s="1"/>
      <c r="AI47" s="1"/>
    </row>
    <row r="48" spans="1:35" ht="12" customHeight="1">
      <c r="A48" s="85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7"/>
      <c r="AC48" s="1"/>
      <c r="AD48" s="1"/>
      <c r="AE48" s="1"/>
      <c r="AF48" s="1"/>
      <c r="AG48" s="1"/>
      <c r="AH48" s="1"/>
      <c r="AI48" s="1"/>
    </row>
    <row r="49" spans="1:35" ht="12" customHeight="1">
      <c r="A49" s="85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7"/>
      <c r="AC49" s="1"/>
      <c r="AD49" s="1"/>
      <c r="AE49" s="1"/>
      <c r="AF49" s="1"/>
      <c r="AG49" s="1"/>
      <c r="AH49" s="1"/>
      <c r="AI49" s="1"/>
    </row>
    <row r="50" spans="1:35" ht="12" customHeight="1">
      <c r="A50" s="85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7"/>
      <c r="AC50" s="1"/>
      <c r="AD50" s="1"/>
      <c r="AE50" s="1"/>
      <c r="AF50" s="1"/>
      <c r="AG50" s="1"/>
      <c r="AH50" s="1"/>
      <c r="AI50" s="1"/>
    </row>
    <row r="51" spans="1:35" ht="12" customHeight="1">
      <c r="A51" s="85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7"/>
      <c r="AC51" s="1"/>
      <c r="AD51" s="1"/>
      <c r="AE51" s="1"/>
      <c r="AF51" s="1"/>
      <c r="AG51" s="1"/>
      <c r="AH51" s="1"/>
      <c r="AI51" s="1"/>
    </row>
    <row r="52" spans="1:35" ht="12" customHeight="1">
      <c r="A52" s="85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7"/>
      <c r="AC52" s="1"/>
      <c r="AD52" s="1"/>
      <c r="AE52" s="1"/>
      <c r="AF52" s="1"/>
      <c r="AG52" s="1"/>
      <c r="AH52" s="1"/>
      <c r="AI52" s="1"/>
    </row>
    <row r="53" spans="1:35" ht="12" customHeight="1">
      <c r="A53" s="85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7"/>
      <c r="AC53" s="1"/>
      <c r="AD53" s="1"/>
      <c r="AE53" s="1"/>
      <c r="AF53" s="1"/>
      <c r="AG53" s="1"/>
      <c r="AH53" s="1"/>
      <c r="AI53" s="1"/>
    </row>
    <row r="54" spans="1:35" ht="12" customHeight="1">
      <c r="A54" s="85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7"/>
      <c r="AC54" s="1"/>
      <c r="AD54" s="1"/>
      <c r="AE54" s="1"/>
      <c r="AF54" s="1"/>
      <c r="AG54" s="1"/>
      <c r="AH54" s="1"/>
      <c r="AI54" s="1"/>
    </row>
    <row r="55" spans="1:35" ht="12" customHeight="1">
      <c r="A55" s="85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7"/>
      <c r="AC55" s="1"/>
      <c r="AD55" s="1"/>
      <c r="AE55" s="1"/>
      <c r="AF55" s="1"/>
      <c r="AG55" s="1"/>
      <c r="AH55" s="1"/>
      <c r="AI55" s="1"/>
    </row>
    <row r="56" spans="1:35" ht="12" customHeight="1">
      <c r="A56" s="85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7"/>
      <c r="AC56" s="1"/>
      <c r="AD56" s="1"/>
      <c r="AE56" s="1"/>
      <c r="AF56" s="1"/>
      <c r="AG56" s="1"/>
      <c r="AH56" s="1"/>
      <c r="AI56" s="1"/>
    </row>
    <row r="57" spans="1:35" ht="12" customHeight="1">
      <c r="A57" s="85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7"/>
      <c r="AC57" s="1"/>
      <c r="AD57" s="1"/>
      <c r="AE57" s="1"/>
      <c r="AF57" s="1"/>
      <c r="AG57" s="1"/>
      <c r="AH57" s="1"/>
      <c r="AI57" s="1"/>
    </row>
    <row r="58" spans="1:35" ht="12" customHeight="1">
      <c r="A58" s="85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7"/>
      <c r="AC58" s="1"/>
      <c r="AD58" s="1"/>
      <c r="AE58" s="1"/>
      <c r="AF58" s="1"/>
      <c r="AG58" s="1"/>
      <c r="AH58" s="1"/>
      <c r="AI58" s="1"/>
    </row>
    <row r="59" spans="1:35" ht="12" customHeight="1">
      <c r="A59" s="85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7"/>
      <c r="AC59" s="1"/>
      <c r="AD59" s="1"/>
      <c r="AE59" s="1"/>
      <c r="AF59" s="1"/>
      <c r="AG59" s="1"/>
      <c r="AH59" s="1"/>
      <c r="AI59" s="1"/>
    </row>
    <row r="60" spans="1:35" ht="12" customHeight="1">
      <c r="A60" s="88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90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S11:T11"/>
    <mergeCell ref="U11:X11"/>
    <mergeCell ref="Y11:AB11"/>
    <mergeCell ref="U10:X10"/>
    <mergeCell ref="Y12:AB12"/>
    <mergeCell ref="A1:AB3"/>
    <mergeCell ref="U4:V4"/>
    <mergeCell ref="A5:E5"/>
    <mergeCell ref="C10:K10"/>
    <mergeCell ref="U7:W7"/>
    <mergeCell ref="F4:Q4"/>
    <mergeCell ref="R4:S4"/>
    <mergeCell ref="F8:T8"/>
    <mergeCell ref="F7:T7"/>
    <mergeCell ref="U8:W8"/>
    <mergeCell ref="A6:E6"/>
    <mergeCell ref="Y10:AB10"/>
    <mergeCell ref="A17:AB38"/>
    <mergeCell ref="A41:AB60"/>
    <mergeCell ref="K40:S40"/>
    <mergeCell ref="A7:E7"/>
    <mergeCell ref="A10:B14"/>
    <mergeCell ref="A8:E8"/>
    <mergeCell ref="Q11:R11"/>
    <mergeCell ref="Q10:T10"/>
    <mergeCell ref="O10:P14"/>
    <mergeCell ref="Q14:R14"/>
    <mergeCell ref="S14:T14"/>
    <mergeCell ref="K16:S16"/>
    <mergeCell ref="U14:X14"/>
    <mergeCell ref="Y14:AB14"/>
    <mergeCell ref="Q13:R13"/>
    <mergeCell ref="U12:X12"/>
    <mergeCell ref="C13:K13"/>
    <mergeCell ref="F5:T5"/>
    <mergeCell ref="U5:V5"/>
    <mergeCell ref="W4:AB4"/>
    <mergeCell ref="A4:E4"/>
    <mergeCell ref="X7:AB7"/>
    <mergeCell ref="X8:AB8"/>
    <mergeCell ref="F6:AB6"/>
    <mergeCell ref="W5:AB5"/>
    <mergeCell ref="Q12:R12"/>
    <mergeCell ref="C11:K11"/>
    <mergeCell ref="C12:K12"/>
    <mergeCell ref="Y13:AB13"/>
    <mergeCell ref="U13:X13"/>
    <mergeCell ref="S13:T13"/>
    <mergeCell ref="S12:T12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9"/>
  <sheetViews>
    <sheetView showGridLines="0" tabSelected="1" workbookViewId="0">
      <pane ySplit="7" topLeftCell="A8" activePane="bottomLeft" state="frozen"/>
      <selection pane="bottomLeft" activeCell="A31" sqref="A31:XFD35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0.140625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00" t="s">
        <v>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2"/>
      <c r="Q1" s="2"/>
      <c r="R1" s="2"/>
      <c r="S1" s="2"/>
      <c r="T1" s="2"/>
    </row>
    <row r="2" spans="1:20" ht="15" customHeight="1">
      <c r="A2" s="10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2"/>
      <c r="Q2" s="2"/>
      <c r="R2" s="2"/>
      <c r="S2" s="2"/>
      <c r="T2" s="2"/>
    </row>
    <row r="3" spans="1:20" ht="15" customHeight="1">
      <c r="A3" s="101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2"/>
      <c r="Q3" s="2"/>
      <c r="R3" s="2"/>
      <c r="S3" s="2"/>
      <c r="T3" s="2"/>
    </row>
    <row r="4" spans="1:20" ht="15" customHeight="1">
      <c r="A4" s="109" t="str">
        <f>Contagem!A5&amp;" : "&amp;Contagem!F5</f>
        <v>Aplicação : SW</v>
      </c>
      <c r="B4" s="72"/>
      <c r="C4" s="72"/>
      <c r="D4" s="72"/>
      <c r="E4" s="72"/>
      <c r="F4" s="72"/>
      <c r="G4" s="102" t="str">
        <f>Contagem!A6&amp;" : "&amp;Contagem!F6</f>
        <v>Projeto : Sistema Web</v>
      </c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3"/>
    </row>
    <row r="5" spans="1:20" ht="15" customHeight="1">
      <c r="A5" s="108" t="str">
        <f>Contagem!A7&amp;" : "&amp;Contagem!F7</f>
        <v>Responsável : Silvio Coelho</v>
      </c>
      <c r="B5" s="72"/>
      <c r="C5" s="72"/>
      <c r="D5" s="72"/>
      <c r="E5" s="72"/>
      <c r="F5" s="72"/>
      <c r="G5" s="102" t="str">
        <f>Contagem!A8&amp;" : "&amp;Contagem!F8</f>
        <v xml:space="preserve">Revisor : </v>
      </c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3"/>
    </row>
    <row r="6" spans="1:20" ht="15" customHeight="1">
      <c r="A6" s="108" t="str">
        <f>Contagem!A4&amp;" : "&amp;Contagem!F4</f>
        <v>Empresa : Infinity Brasil</v>
      </c>
      <c r="B6" s="72"/>
      <c r="C6" s="72"/>
      <c r="D6" s="72"/>
      <c r="E6" s="73"/>
      <c r="F6" s="102" t="str">
        <f>Contagem!R4&amp;" = "&amp;VALUE(Contagem!T4)</f>
        <v>R$/PF = 0</v>
      </c>
      <c r="G6" s="73"/>
      <c r="H6" s="107" t="str">
        <f>" Custo= "&amp;DOLLAR(Contagem!W4)</f>
        <v xml:space="preserve"> Custo= R$ 0,00</v>
      </c>
      <c r="I6" s="89"/>
      <c r="J6" s="89"/>
      <c r="K6" s="89"/>
      <c r="L6" s="89"/>
      <c r="M6" s="90"/>
      <c r="N6" s="103" t="str">
        <f>"PF  = "&amp;VALUE(Contagem!W5)</f>
        <v>PF  = 134</v>
      </c>
      <c r="O6" s="104"/>
      <c r="P6" s="7"/>
      <c r="Q6" s="7"/>
      <c r="R6" s="7"/>
      <c r="S6" s="7"/>
      <c r="T6" s="8"/>
    </row>
    <row r="7" spans="1:20" ht="15" customHeight="1">
      <c r="A7" s="111" t="s">
        <v>12</v>
      </c>
      <c r="B7" s="72"/>
      <c r="C7" s="72"/>
      <c r="D7" s="72"/>
      <c r="E7" s="72"/>
      <c r="F7" s="73"/>
      <c r="G7" s="9" t="s">
        <v>15</v>
      </c>
      <c r="H7" s="10" t="s">
        <v>16</v>
      </c>
      <c r="I7" s="11" t="s">
        <v>18</v>
      </c>
      <c r="J7" s="11" t="s">
        <v>19</v>
      </c>
      <c r="K7" s="11" t="s">
        <v>20</v>
      </c>
      <c r="L7" s="11" t="s">
        <v>21</v>
      </c>
      <c r="M7" s="11" t="s">
        <v>22</v>
      </c>
      <c r="N7" s="11" t="s">
        <v>10</v>
      </c>
      <c r="O7" s="12" t="s">
        <v>23</v>
      </c>
      <c r="P7" s="105" t="s">
        <v>24</v>
      </c>
      <c r="Q7" s="106"/>
      <c r="R7" s="106"/>
      <c r="S7" s="106"/>
      <c r="T7" s="106"/>
    </row>
    <row r="8" spans="1:20" ht="18" customHeight="1">
      <c r="A8" s="115"/>
      <c r="B8" s="72"/>
      <c r="C8" s="72"/>
      <c r="D8" s="72"/>
      <c r="E8" s="72"/>
      <c r="F8" s="116"/>
      <c r="G8" s="25"/>
      <c r="H8" s="23" t="s">
        <v>35</v>
      </c>
      <c r="I8" s="58"/>
      <c r="J8" s="58"/>
      <c r="K8" s="58" t="str">
        <f t="shared" ref="K8:K69" si="0">CONCATENATE(G8,L8)</f>
        <v/>
      </c>
      <c r="L8" s="59" t="str">
        <f t="shared" ref="L8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/>
      </c>
      <c r="M8" s="60" t="str">
        <f t="shared" ref="M8:M69" si="2">IF(L8="L","Baixa",IF(L8="A","Média",IF(L8="","","Alta")))</f>
        <v/>
      </c>
      <c r="N8" s="61" t="str">
        <f t="shared" ref="N8" si="3">IF(ISBLANK(G8),"",IF(G8="ALI",IF(L8="L",7,IF(L8="A",10,15)),IF(G8="AIE",IF(L8="L",5,IF(L8="A",7,10)),IF(G8="SE",IF(L8="L",4,IF(L8="A",5,7)),IF(OR(G8="EE",G8="CE"),IF(L8="L",3,IF(L8="A",4,6)))))))</f>
        <v/>
      </c>
      <c r="O8" s="62" t="e">
        <f>IF(H8="I",N8*Contagem!$U$11,IF(H8="E",N8*Contagem!$U$13,IF(H8="A",N8*Contagem!$U$12,IF(H8="T",N8*Contagem!$U$14,""))))</f>
        <v>#VALUE!</v>
      </c>
      <c r="P8" s="95"/>
      <c r="Q8" s="96"/>
      <c r="R8" s="96"/>
      <c r="S8" s="96"/>
      <c r="T8" s="96"/>
    </row>
    <row r="9" spans="1:20" ht="18" customHeight="1">
      <c r="A9" s="112" t="s">
        <v>70</v>
      </c>
      <c r="B9" s="113"/>
      <c r="C9" s="113"/>
      <c r="D9" s="113"/>
      <c r="E9" s="113"/>
      <c r="F9" s="114"/>
      <c r="G9" s="66" t="s">
        <v>30</v>
      </c>
      <c r="H9" s="23" t="s">
        <v>35</v>
      </c>
      <c r="I9" s="25">
        <v>21</v>
      </c>
      <c r="J9" s="25">
        <v>3</v>
      </c>
      <c r="K9" s="25" t="str">
        <f t="shared" si="0"/>
        <v>ALIA</v>
      </c>
      <c r="L9" s="28" t="str">
        <f t="shared" ref="L9:L69" si="4">IF(OR(ISBLANK(I9),ISBLANK(J9)),IF(OR(G9="ALI",G9="AIE"),"L",IF(ISBLANK(G9),"","A")),IF(G9="EE",IF(J9&gt;=3,IF(I9&gt;=5,"H","A"),IF(J9&gt;=2,IF(I9&gt;=16,"H",IF(I9&lt;=4,"L","A")),IF(I9&lt;=15,"L","A"))),IF(OR(G9="SE",G9="CE"),IF(J9&gt;=4,IF(I9&gt;=6,"H","A"),IF(J9&gt;=2,IF(I9&gt;=20,"H",IF(I9&lt;=5,"L","A")),IF(I9&lt;=19,"L","A"))),IF(OR(G9="ALI",G9="AIE"),IF(J9&gt;=6,IF(I9&gt;=20,"H","A"),IF(J9&gt;=2,IF(I9&gt;=51,"H",IF(I9&lt;=19,"L","A")),IF(I9&lt;=50,"L","A")))))))</f>
        <v>A</v>
      </c>
      <c r="M9" s="31" t="str">
        <f t="shared" si="2"/>
        <v>Média</v>
      </c>
      <c r="N9" s="35">
        <f t="shared" ref="N9:N69" si="5">IF(ISBLANK(G9),"",IF(G9="ALI",IF(L9="L",7,IF(L9="A",10,15)),IF(G9="AIE",IF(L9="L",5,IF(L9="A",7,10)),IF(G9="SE",IF(L9="L",4,IF(L9="A",5,7)),IF(OR(G9="EE",G9="CE"),IF(L9="L",3,IF(L9="A",4,6)))))))</f>
        <v>10</v>
      </c>
      <c r="O9" s="36">
        <f>IF(H9="I",N9*Contagem!$U$11,IF(H9="E",N9*Contagem!$U$13,IF(H9="A",N9*Contagem!$U$12,IF(H9="T",N9*Contagem!$U$14,""))))</f>
        <v>10</v>
      </c>
      <c r="P9" s="95"/>
      <c r="Q9" s="96"/>
      <c r="R9" s="96"/>
      <c r="S9" s="96"/>
      <c r="T9" s="96"/>
    </row>
    <row r="10" spans="1:20" ht="18" customHeight="1">
      <c r="A10" s="110" t="s">
        <v>71</v>
      </c>
      <c r="B10" s="98"/>
      <c r="C10" s="98"/>
      <c r="D10" s="98"/>
      <c r="E10" s="98"/>
      <c r="F10" s="99"/>
      <c r="G10" s="66" t="s">
        <v>29</v>
      </c>
      <c r="H10" s="23" t="s">
        <v>35</v>
      </c>
      <c r="I10" s="25">
        <v>21</v>
      </c>
      <c r="J10" s="25">
        <v>3</v>
      </c>
      <c r="K10" s="25" t="str">
        <f t="shared" si="0"/>
        <v>EEH</v>
      </c>
      <c r="L10" s="28" t="str">
        <f t="shared" si="4"/>
        <v>H</v>
      </c>
      <c r="M10" s="31" t="str">
        <f t="shared" si="2"/>
        <v>Alta</v>
      </c>
      <c r="N10" s="35">
        <f t="shared" si="5"/>
        <v>6</v>
      </c>
      <c r="O10" s="36">
        <f>IF(H10="I",N10*Contagem!$U$11,IF(H10="E",N10*Contagem!$U$13,IF(H10="A",N10*Contagem!$U$12,IF(H10="T",N10*Contagem!$U$14,""))))</f>
        <v>6</v>
      </c>
      <c r="P10" s="95"/>
      <c r="Q10" s="96"/>
      <c r="R10" s="96"/>
      <c r="S10" s="96"/>
      <c r="T10" s="96"/>
    </row>
    <row r="11" spans="1:20" ht="18" customHeight="1">
      <c r="A11" s="110" t="s">
        <v>72</v>
      </c>
      <c r="B11" s="98"/>
      <c r="C11" s="98"/>
      <c r="D11" s="98"/>
      <c r="E11" s="98"/>
      <c r="F11" s="99"/>
      <c r="G11" s="66" t="s">
        <v>29</v>
      </c>
      <c r="H11" s="23" t="s">
        <v>35</v>
      </c>
      <c r="I11" s="25">
        <v>20</v>
      </c>
      <c r="J11" s="25">
        <v>3</v>
      </c>
      <c r="K11" s="25" t="str">
        <f t="shared" si="0"/>
        <v>EEH</v>
      </c>
      <c r="L11" s="28" t="str">
        <f t="shared" si="4"/>
        <v>H</v>
      </c>
      <c r="M11" s="31" t="str">
        <f t="shared" si="2"/>
        <v>Alta</v>
      </c>
      <c r="N11" s="35">
        <f t="shared" si="5"/>
        <v>6</v>
      </c>
      <c r="O11" s="36">
        <f>IF(H11="I",N11*Contagem!$U$11,IF(H11="E",N11*Contagem!$U$13,IF(H11="A",N11*Contagem!$U$12,IF(H11="T",N11*Contagem!$U$14,""))))</f>
        <v>6</v>
      </c>
      <c r="P11" s="95"/>
      <c r="Q11" s="96"/>
      <c r="R11" s="96"/>
      <c r="S11" s="96"/>
      <c r="T11" s="96"/>
    </row>
    <row r="12" spans="1:20" ht="18" customHeight="1">
      <c r="A12" s="110" t="s">
        <v>68</v>
      </c>
      <c r="B12" s="98"/>
      <c r="C12" s="98"/>
      <c r="D12" s="98"/>
      <c r="E12" s="98"/>
      <c r="F12" s="99"/>
      <c r="G12" s="66" t="s">
        <v>29</v>
      </c>
      <c r="H12" s="23" t="s">
        <v>35</v>
      </c>
      <c r="I12" s="25">
        <v>2</v>
      </c>
      <c r="J12" s="25">
        <v>2</v>
      </c>
      <c r="K12" s="25" t="str">
        <f t="shared" si="0"/>
        <v>EEL</v>
      </c>
      <c r="L12" s="28" t="str">
        <f t="shared" si="4"/>
        <v>L</v>
      </c>
      <c r="M12" s="31" t="str">
        <f t="shared" si="2"/>
        <v>Baixa</v>
      </c>
      <c r="N12" s="35">
        <f t="shared" si="5"/>
        <v>3</v>
      </c>
      <c r="O12" s="36">
        <f>IF(H12="I",N12*Contagem!$U$11,IF(H12="E",N12*Contagem!$U$13,IF(H12="A",N12*Contagem!$U$12,IF(H12="T",N12*Contagem!$U$14,""))))</f>
        <v>3</v>
      </c>
      <c r="P12" s="95"/>
      <c r="Q12" s="96"/>
      <c r="R12" s="96"/>
      <c r="S12" s="96"/>
      <c r="T12" s="96"/>
    </row>
    <row r="13" spans="1:20" ht="18" customHeight="1">
      <c r="A13" s="110" t="s">
        <v>69</v>
      </c>
      <c r="B13" s="98"/>
      <c r="C13" s="98"/>
      <c r="D13" s="98"/>
      <c r="E13" s="98"/>
      <c r="F13" s="99"/>
      <c r="G13" s="66" t="s">
        <v>51</v>
      </c>
      <c r="H13" s="23" t="s">
        <v>35</v>
      </c>
      <c r="I13" s="25">
        <v>1</v>
      </c>
      <c r="J13" s="25">
        <v>1</v>
      </c>
      <c r="K13" s="25" t="str">
        <f t="shared" si="0"/>
        <v>CEL</v>
      </c>
      <c r="L13" s="28" t="str">
        <f t="shared" si="4"/>
        <v>L</v>
      </c>
      <c r="M13" s="31" t="str">
        <f t="shared" si="2"/>
        <v>Baixa</v>
      </c>
      <c r="N13" s="35">
        <f t="shared" si="5"/>
        <v>3</v>
      </c>
      <c r="O13" s="36">
        <f>IF(H13="I",N13*Contagem!$U$11,IF(H13="E",N13*Contagem!$U$13,IF(H13="A",N13*Contagem!$U$12,IF(H13="T",N13*Contagem!$U$14,""))))</f>
        <v>3</v>
      </c>
      <c r="P13" s="95"/>
      <c r="Q13" s="96"/>
      <c r="R13" s="96"/>
      <c r="S13" s="96"/>
      <c r="T13" s="96"/>
    </row>
    <row r="14" spans="1:20" ht="18" customHeight="1">
      <c r="A14" s="110" t="s">
        <v>79</v>
      </c>
      <c r="B14" s="98"/>
      <c r="C14" s="98"/>
      <c r="D14" s="98"/>
      <c r="E14" s="98"/>
      <c r="F14" s="99"/>
      <c r="G14" s="66" t="s">
        <v>51</v>
      </c>
      <c r="H14" s="23" t="s">
        <v>35</v>
      </c>
      <c r="I14" s="25">
        <v>21</v>
      </c>
      <c r="J14" s="25">
        <v>1</v>
      </c>
      <c r="K14" s="25" t="str">
        <f t="shared" si="0"/>
        <v>CEA</v>
      </c>
      <c r="L14" s="28" t="str">
        <f t="shared" si="4"/>
        <v>A</v>
      </c>
      <c r="M14" s="31" t="str">
        <f t="shared" si="2"/>
        <v>Média</v>
      </c>
      <c r="N14" s="35">
        <f t="shared" si="5"/>
        <v>4</v>
      </c>
      <c r="O14" s="36">
        <f>IF(H14="I",N14*Contagem!$U$11,IF(H14="E",N14*Contagem!$U$13,IF(H14="A",N14*Contagem!$U$12,IF(H14="T",N14*Contagem!$U$14,""))))</f>
        <v>4</v>
      </c>
      <c r="P14" s="95"/>
      <c r="Q14" s="96"/>
      <c r="R14" s="96"/>
      <c r="S14" s="96"/>
      <c r="T14" s="96"/>
    </row>
    <row r="15" spans="1:20" ht="18" customHeight="1">
      <c r="A15" s="63"/>
      <c r="B15" s="17"/>
      <c r="C15" s="17"/>
      <c r="D15" s="17"/>
      <c r="E15" s="17"/>
      <c r="F15" s="19"/>
      <c r="G15" s="25"/>
      <c r="H15" s="23" t="s">
        <v>35</v>
      </c>
      <c r="I15" s="25"/>
      <c r="J15" s="25"/>
      <c r="K15" s="25" t="str">
        <f t="shared" ref="K15:K29" si="6">CONCATENATE(G15,L15)</f>
        <v/>
      </c>
      <c r="L15" s="28" t="str">
        <f t="shared" ref="L15:L29" si="7">IF(OR(ISBLANK(I15),ISBLANK(J15)),IF(OR(G15="ALI",G15="AIE"),"L",IF(ISBLANK(G15),"","A")),IF(G15="EE",IF(J15&gt;=3,IF(I15&gt;=5,"H","A"),IF(J15&gt;=2,IF(I15&gt;=16,"H",IF(I15&lt;=4,"L","A")),IF(I15&lt;=15,"L","A"))),IF(OR(G15="SE",G15="CE"),IF(J15&gt;=4,IF(I15&gt;=6,"H","A"),IF(J15&gt;=2,IF(I15&gt;=20,"H",IF(I15&lt;=5,"L","A")),IF(I15&lt;=19,"L","A"))),IF(OR(G15="ALI",G15="AIE"),IF(J15&gt;=6,IF(I15&gt;=20,"H","A"),IF(J15&gt;=2,IF(I15&gt;=51,"H",IF(I15&lt;=19,"L","A")),IF(I15&lt;=50,"L","A")))))))</f>
        <v/>
      </c>
      <c r="M15" s="31" t="str">
        <f t="shared" ref="M15:M30" si="8">IF(L15="L","Baixa",IF(L15="A","Média",IF(L15="","","Alta")))</f>
        <v/>
      </c>
      <c r="N15" s="35" t="str">
        <f t="shared" ref="N15:N29" si="9">IF(ISBLANK(G15),"",IF(G15="ALI",IF(L15="L",7,IF(L15="A",10,15)),IF(G15="AIE",IF(L15="L",5,IF(L15="A",7,10)),IF(G15="SE",IF(L15="L",4,IF(L15="A",5,7)),IF(OR(G15="EE",G15="CE"),IF(L15="L",3,IF(L15="A",4,6)))))))</f>
        <v/>
      </c>
      <c r="O15" s="36" t="e">
        <f>IF(H15="I",N15*Contagem!$U$11,IF(H15="E",N15*Contagem!$U$13,IF(H15="A",N15*Contagem!$U$12,IF(H15="T",N15*Contagem!$U$14,""))))</f>
        <v>#VALUE!</v>
      </c>
      <c r="P15" s="95"/>
      <c r="Q15" s="96"/>
      <c r="R15" s="96"/>
      <c r="S15" s="96"/>
      <c r="T15" s="96"/>
    </row>
    <row r="16" spans="1:20" ht="18" customHeight="1">
      <c r="A16" s="68" t="s">
        <v>73</v>
      </c>
      <c r="B16" s="69"/>
      <c r="C16" s="69"/>
      <c r="D16" s="69"/>
      <c r="E16" s="69"/>
      <c r="F16" s="70"/>
      <c r="G16" s="66" t="s">
        <v>30</v>
      </c>
      <c r="H16" s="23" t="s">
        <v>35</v>
      </c>
      <c r="I16" s="25">
        <v>21</v>
      </c>
      <c r="J16" s="25">
        <v>3</v>
      </c>
      <c r="K16" s="25" t="str">
        <f t="shared" si="6"/>
        <v>ALIA</v>
      </c>
      <c r="L16" s="28" t="str">
        <f t="shared" si="7"/>
        <v>A</v>
      </c>
      <c r="M16" s="31" t="str">
        <f t="shared" si="8"/>
        <v>Média</v>
      </c>
      <c r="N16" s="35">
        <f t="shared" si="9"/>
        <v>10</v>
      </c>
      <c r="O16" s="36">
        <f>IF(H16="I",N16*Contagem!$U$11,IF(H16="E",N16*Contagem!$U$13,IF(H16="A",N16*Contagem!$U$12,IF(H16="T",N16*Contagem!$U$14,""))))</f>
        <v>10</v>
      </c>
      <c r="P16" s="95"/>
      <c r="Q16" s="96"/>
      <c r="R16" s="96"/>
      <c r="S16" s="96"/>
      <c r="T16" s="96"/>
    </row>
    <row r="17" spans="1:20" ht="18" customHeight="1">
      <c r="A17" s="67" t="s">
        <v>71</v>
      </c>
      <c r="B17" s="17"/>
      <c r="C17" s="17"/>
      <c r="D17" s="17"/>
      <c r="E17" s="17"/>
      <c r="F17" s="19"/>
      <c r="G17" s="66" t="s">
        <v>29</v>
      </c>
      <c r="H17" s="23" t="s">
        <v>35</v>
      </c>
      <c r="I17" s="25">
        <v>21</v>
      </c>
      <c r="J17" s="25">
        <v>3</v>
      </c>
      <c r="K17" s="25" t="str">
        <f t="shared" si="6"/>
        <v>EEH</v>
      </c>
      <c r="L17" s="28" t="str">
        <f t="shared" si="7"/>
        <v>H</v>
      </c>
      <c r="M17" s="31" t="str">
        <f t="shared" si="8"/>
        <v>Alta</v>
      </c>
      <c r="N17" s="35">
        <f t="shared" si="9"/>
        <v>6</v>
      </c>
      <c r="O17" s="36">
        <f>IF(H17="I",N17*Contagem!$U$11,IF(H17="E",N17*Contagem!$U$13,IF(H17="A",N17*Contagem!$U$12,IF(H17="T",N17*Contagem!$U$14,""))))</f>
        <v>6</v>
      </c>
      <c r="P17" s="95"/>
      <c r="Q17" s="96"/>
      <c r="R17" s="96"/>
      <c r="S17" s="96"/>
      <c r="T17" s="96"/>
    </row>
    <row r="18" spans="1:20" ht="18" customHeight="1">
      <c r="A18" s="67" t="s">
        <v>72</v>
      </c>
      <c r="B18" s="17"/>
      <c r="C18" s="17"/>
      <c r="D18" s="17"/>
      <c r="E18" s="17"/>
      <c r="F18" s="19"/>
      <c r="G18" s="66" t="s">
        <v>29</v>
      </c>
      <c r="H18" s="23" t="s">
        <v>35</v>
      </c>
      <c r="I18" s="25">
        <v>20</v>
      </c>
      <c r="J18" s="25">
        <v>3</v>
      </c>
      <c r="K18" s="25" t="str">
        <f t="shared" si="6"/>
        <v>EEH</v>
      </c>
      <c r="L18" s="28" t="str">
        <f t="shared" si="7"/>
        <v>H</v>
      </c>
      <c r="M18" s="31" t="str">
        <f t="shared" si="8"/>
        <v>Alta</v>
      </c>
      <c r="N18" s="35">
        <f t="shared" si="9"/>
        <v>6</v>
      </c>
      <c r="O18" s="36">
        <f>IF(H18="I",N18*Contagem!$U$11,IF(H18="E",N18*Contagem!$U$13,IF(H18="A",N18*Contagem!$U$12,IF(H18="T",N18*Contagem!$U$14,""))))</f>
        <v>6</v>
      </c>
      <c r="P18" s="95"/>
      <c r="Q18" s="96"/>
      <c r="R18" s="96"/>
      <c r="S18" s="96"/>
      <c r="T18" s="96"/>
    </row>
    <row r="19" spans="1:20" ht="18" customHeight="1">
      <c r="A19" s="67" t="s">
        <v>68</v>
      </c>
      <c r="B19" s="17"/>
      <c r="C19" s="17"/>
      <c r="D19" s="17"/>
      <c r="E19" s="17"/>
      <c r="F19" s="19"/>
      <c r="G19" s="66" t="s">
        <v>29</v>
      </c>
      <c r="H19" s="23" t="s">
        <v>35</v>
      </c>
      <c r="I19" s="25">
        <v>2</v>
      </c>
      <c r="J19" s="25">
        <v>2</v>
      </c>
      <c r="K19" s="25" t="str">
        <f t="shared" si="6"/>
        <v>EEL</v>
      </c>
      <c r="L19" s="28" t="str">
        <f t="shared" si="7"/>
        <v>L</v>
      </c>
      <c r="M19" s="31" t="str">
        <f t="shared" si="8"/>
        <v>Baixa</v>
      </c>
      <c r="N19" s="35">
        <f t="shared" si="9"/>
        <v>3</v>
      </c>
      <c r="O19" s="36">
        <f>IF(H19="I",N19*Contagem!$U$11,IF(H19="E",N19*Contagem!$U$13,IF(H19="A",N19*Contagem!$U$12,IF(H19="T",N19*Contagem!$U$14,""))))</f>
        <v>3</v>
      </c>
      <c r="P19" s="95"/>
      <c r="Q19" s="96"/>
      <c r="R19" s="96"/>
      <c r="S19" s="96"/>
      <c r="T19" s="96"/>
    </row>
    <row r="20" spans="1:20" ht="18" customHeight="1">
      <c r="A20" s="67" t="s">
        <v>69</v>
      </c>
      <c r="B20" s="17"/>
      <c r="C20" s="17"/>
      <c r="D20" s="17"/>
      <c r="E20" s="17"/>
      <c r="F20" s="19"/>
      <c r="G20" s="66" t="s">
        <v>51</v>
      </c>
      <c r="H20" s="23" t="s">
        <v>35</v>
      </c>
      <c r="I20" s="25">
        <v>2</v>
      </c>
      <c r="J20" s="25">
        <v>1</v>
      </c>
      <c r="K20" s="25" t="str">
        <f t="shared" si="6"/>
        <v>CEL</v>
      </c>
      <c r="L20" s="28" t="str">
        <f t="shared" si="7"/>
        <v>L</v>
      </c>
      <c r="M20" s="31" t="str">
        <f t="shared" si="8"/>
        <v>Baixa</v>
      </c>
      <c r="N20" s="35">
        <f t="shared" si="9"/>
        <v>3</v>
      </c>
      <c r="O20" s="36">
        <f>IF(H20="I",N20*Contagem!$U$11,IF(H20="E",N20*Contagem!$U$13,IF(H20="A",N20*Contagem!$U$12,IF(H20="T",N20*Contagem!$U$14,""))))</f>
        <v>3</v>
      </c>
      <c r="P20" s="95"/>
      <c r="Q20" s="96"/>
      <c r="R20" s="96"/>
      <c r="S20" s="96"/>
      <c r="T20" s="96"/>
    </row>
    <row r="21" spans="1:20" ht="18" customHeight="1">
      <c r="A21" s="67" t="s">
        <v>80</v>
      </c>
      <c r="B21" s="17"/>
      <c r="C21" s="17"/>
      <c r="D21" s="17"/>
      <c r="E21" s="17"/>
      <c r="F21" s="19"/>
      <c r="G21" s="66" t="s">
        <v>51</v>
      </c>
      <c r="H21" s="23" t="s">
        <v>35</v>
      </c>
      <c r="I21" s="25">
        <v>21</v>
      </c>
      <c r="J21" s="25">
        <v>1</v>
      </c>
      <c r="K21" s="25" t="str">
        <f t="shared" si="6"/>
        <v>CEA</v>
      </c>
      <c r="L21" s="28" t="str">
        <f t="shared" si="7"/>
        <v>A</v>
      </c>
      <c r="M21" s="31" t="str">
        <f t="shared" si="8"/>
        <v>Média</v>
      </c>
      <c r="N21" s="35">
        <f t="shared" si="9"/>
        <v>4</v>
      </c>
      <c r="O21" s="36">
        <f>IF(H21="I",N21*Contagem!$U$11,IF(H21="E",N21*Contagem!$U$13,IF(H21="A",N21*Contagem!$U$12,IF(H21="T",N21*Contagem!$U$14,""))))</f>
        <v>4</v>
      </c>
      <c r="P21" s="95"/>
      <c r="Q21" s="96"/>
      <c r="R21" s="96"/>
      <c r="S21" s="96"/>
      <c r="T21" s="96"/>
    </row>
    <row r="22" spans="1:20" ht="18" customHeight="1">
      <c r="A22" s="63"/>
      <c r="B22" s="17"/>
      <c r="C22" s="17"/>
      <c r="D22" s="17"/>
      <c r="E22" s="17"/>
      <c r="F22" s="19"/>
      <c r="G22" s="25"/>
      <c r="H22" s="23" t="s">
        <v>35</v>
      </c>
      <c r="I22" s="25"/>
      <c r="J22" s="25"/>
      <c r="K22" s="25" t="str">
        <f t="shared" si="6"/>
        <v/>
      </c>
      <c r="L22" s="28" t="str">
        <f t="shared" si="7"/>
        <v/>
      </c>
      <c r="M22" s="31" t="str">
        <f t="shared" si="8"/>
        <v/>
      </c>
      <c r="N22" s="35" t="str">
        <f t="shared" si="9"/>
        <v/>
      </c>
      <c r="O22" s="36" t="e">
        <f>IF(H22="I",N22*Contagem!$U$11,IF(H22="E",N22*Contagem!$U$13,IF(H22="A",N22*Contagem!$U$12,IF(H22="T",N22*Contagem!$U$14,""))))</f>
        <v>#VALUE!</v>
      </c>
      <c r="P22" s="95"/>
      <c r="Q22" s="96"/>
      <c r="R22" s="96"/>
      <c r="S22" s="96"/>
      <c r="T22" s="96"/>
    </row>
    <row r="23" spans="1:20" ht="18" customHeight="1">
      <c r="A23" s="68" t="s">
        <v>74</v>
      </c>
      <c r="B23" s="69"/>
      <c r="C23" s="69"/>
      <c r="D23" s="69"/>
      <c r="E23" s="69"/>
      <c r="F23" s="70"/>
      <c r="G23" s="66" t="s">
        <v>30</v>
      </c>
      <c r="H23" s="23" t="s">
        <v>35</v>
      </c>
      <c r="I23" s="25">
        <v>5</v>
      </c>
      <c r="J23" s="25">
        <v>3</v>
      </c>
      <c r="K23" s="25" t="str">
        <f t="shared" si="6"/>
        <v>ALIL</v>
      </c>
      <c r="L23" s="28" t="str">
        <f t="shared" si="7"/>
        <v>L</v>
      </c>
      <c r="M23" s="31" t="str">
        <f t="shared" si="8"/>
        <v>Baixa</v>
      </c>
      <c r="N23" s="35">
        <f t="shared" si="9"/>
        <v>7</v>
      </c>
      <c r="O23" s="36">
        <f>IF(H23="I",N23*Contagem!$U$11,IF(H23="E",N23*Contagem!$U$13,IF(H23="A",N23*Contagem!$U$12,IF(H23="T",N23*Contagem!$U$14,""))))</f>
        <v>7</v>
      </c>
      <c r="P23" s="95"/>
      <c r="Q23" s="96"/>
      <c r="R23" s="96"/>
      <c r="S23" s="96"/>
      <c r="T23" s="96"/>
    </row>
    <row r="24" spans="1:20" ht="18" customHeight="1">
      <c r="A24" s="67" t="s">
        <v>71</v>
      </c>
      <c r="B24" s="17"/>
      <c r="C24" s="17"/>
      <c r="D24" s="17"/>
      <c r="E24" s="17"/>
      <c r="F24" s="19"/>
      <c r="G24" s="66" t="s">
        <v>29</v>
      </c>
      <c r="H24" s="23" t="s">
        <v>35</v>
      </c>
      <c r="I24" s="25">
        <v>5</v>
      </c>
      <c r="J24" s="25">
        <v>3</v>
      </c>
      <c r="K24" s="25" t="str">
        <f t="shared" si="6"/>
        <v>EEH</v>
      </c>
      <c r="L24" s="28" t="str">
        <f t="shared" si="7"/>
        <v>H</v>
      </c>
      <c r="M24" s="31" t="str">
        <f t="shared" si="8"/>
        <v>Alta</v>
      </c>
      <c r="N24" s="35">
        <f t="shared" si="9"/>
        <v>6</v>
      </c>
      <c r="O24" s="36">
        <f>IF(H24="I",N24*Contagem!$U$11,IF(H24="E",N24*Contagem!$U$13,IF(H24="A",N24*Contagem!$U$12,IF(H24="T",N24*Contagem!$U$14,""))))</f>
        <v>6</v>
      </c>
      <c r="P24" s="95"/>
      <c r="Q24" s="96"/>
      <c r="R24" s="96"/>
      <c r="S24" s="96"/>
      <c r="T24" s="96"/>
    </row>
    <row r="25" spans="1:20" ht="18" customHeight="1">
      <c r="A25" s="67" t="s">
        <v>72</v>
      </c>
      <c r="B25" s="17"/>
      <c r="C25" s="17"/>
      <c r="D25" s="17"/>
      <c r="E25" s="17"/>
      <c r="F25" s="19"/>
      <c r="G25" s="66" t="s">
        <v>29</v>
      </c>
      <c r="H25" s="23" t="s">
        <v>35</v>
      </c>
      <c r="I25" s="25">
        <v>4</v>
      </c>
      <c r="J25" s="25">
        <v>3</v>
      </c>
      <c r="K25" s="25" t="str">
        <f t="shared" si="6"/>
        <v>EEA</v>
      </c>
      <c r="L25" s="28" t="str">
        <f t="shared" si="7"/>
        <v>A</v>
      </c>
      <c r="M25" s="31" t="str">
        <f t="shared" si="8"/>
        <v>Média</v>
      </c>
      <c r="N25" s="35">
        <f t="shared" si="9"/>
        <v>4</v>
      </c>
      <c r="O25" s="36">
        <f>IF(H25="I",N25*Contagem!$U$11,IF(H25="E",N25*Contagem!$U$13,IF(H25="A",N25*Contagem!$U$12,IF(H25="T",N25*Contagem!$U$14,""))))</f>
        <v>4</v>
      </c>
      <c r="P25" s="95"/>
      <c r="Q25" s="96"/>
      <c r="R25" s="96"/>
      <c r="S25" s="96"/>
      <c r="T25" s="96"/>
    </row>
    <row r="26" spans="1:20" ht="18" customHeight="1">
      <c r="A26" s="67" t="s">
        <v>68</v>
      </c>
      <c r="B26" s="17"/>
      <c r="C26" s="17"/>
      <c r="D26" s="17"/>
      <c r="E26" s="17"/>
      <c r="F26" s="19"/>
      <c r="G26" s="66" t="s">
        <v>29</v>
      </c>
      <c r="H26" s="23" t="s">
        <v>35</v>
      </c>
      <c r="I26" s="25">
        <v>2</v>
      </c>
      <c r="J26" s="25">
        <v>2</v>
      </c>
      <c r="K26" s="25" t="str">
        <f t="shared" si="6"/>
        <v>EEL</v>
      </c>
      <c r="L26" s="28" t="str">
        <f t="shared" si="7"/>
        <v>L</v>
      </c>
      <c r="M26" s="31" t="str">
        <f t="shared" si="8"/>
        <v>Baixa</v>
      </c>
      <c r="N26" s="35">
        <f t="shared" si="9"/>
        <v>3</v>
      </c>
      <c r="O26" s="36">
        <f>IF(H26="I",N26*Contagem!$U$11,IF(H26="E",N26*Contagem!$U$13,IF(H26="A",N26*Contagem!$U$12,IF(H26="T",N26*Contagem!$U$14,""))))</f>
        <v>3</v>
      </c>
      <c r="P26" s="95"/>
      <c r="Q26" s="96"/>
      <c r="R26" s="96"/>
      <c r="S26" s="96"/>
      <c r="T26" s="96"/>
    </row>
    <row r="27" spans="1:20" ht="18" customHeight="1">
      <c r="A27" s="67" t="s">
        <v>69</v>
      </c>
      <c r="B27" s="17"/>
      <c r="C27" s="17"/>
      <c r="D27" s="17"/>
      <c r="E27" s="17"/>
      <c r="F27" s="19"/>
      <c r="G27" s="66" t="s">
        <v>51</v>
      </c>
      <c r="H27" s="23" t="s">
        <v>35</v>
      </c>
      <c r="I27" s="25">
        <v>2</v>
      </c>
      <c r="J27" s="25">
        <v>1</v>
      </c>
      <c r="K27" s="25" t="str">
        <f t="shared" si="6"/>
        <v>CEL</v>
      </c>
      <c r="L27" s="28" t="str">
        <f t="shared" si="7"/>
        <v>L</v>
      </c>
      <c r="M27" s="31" t="str">
        <f t="shared" si="8"/>
        <v>Baixa</v>
      </c>
      <c r="N27" s="35">
        <f t="shared" si="9"/>
        <v>3</v>
      </c>
      <c r="O27" s="36">
        <f>IF(H27="I",N27*Contagem!$U$11,IF(H27="E",N27*Contagem!$U$13,IF(H27="A",N27*Contagem!$U$12,IF(H27="T",N27*Contagem!$U$14,""))))</f>
        <v>3</v>
      </c>
      <c r="P27" s="95"/>
      <c r="Q27" s="96"/>
      <c r="R27" s="96"/>
      <c r="S27" s="96"/>
      <c r="T27" s="96"/>
    </row>
    <row r="28" spans="1:20" ht="18" customHeight="1">
      <c r="A28" s="67" t="s">
        <v>81</v>
      </c>
      <c r="B28" s="17"/>
      <c r="C28" s="17"/>
      <c r="D28" s="17"/>
      <c r="E28" s="17"/>
      <c r="F28" s="19"/>
      <c r="G28" s="66" t="s">
        <v>51</v>
      </c>
      <c r="H28" s="23" t="s">
        <v>35</v>
      </c>
      <c r="I28" s="25">
        <v>5</v>
      </c>
      <c r="J28" s="25">
        <v>1</v>
      </c>
      <c r="K28" s="25" t="str">
        <f t="shared" si="6"/>
        <v>CEL</v>
      </c>
      <c r="L28" s="28" t="str">
        <f t="shared" si="7"/>
        <v>L</v>
      </c>
      <c r="M28" s="31" t="str">
        <f t="shared" si="8"/>
        <v>Baixa</v>
      </c>
      <c r="N28" s="35">
        <f t="shared" si="9"/>
        <v>3</v>
      </c>
      <c r="O28" s="36">
        <f>IF(H28="I",N28*Contagem!$U$11,IF(H28="E",N28*Contagem!$U$13,IF(H28="A",N28*Contagem!$U$12,IF(H28="T",N28*Contagem!$U$14,""))))</f>
        <v>3</v>
      </c>
      <c r="P28" s="95"/>
      <c r="Q28" s="96"/>
      <c r="R28" s="96"/>
      <c r="S28" s="96"/>
      <c r="T28" s="96"/>
    </row>
    <row r="29" spans="1:20" ht="18" customHeight="1">
      <c r="A29" s="63"/>
      <c r="B29" s="17"/>
      <c r="C29" s="17"/>
      <c r="D29" s="17"/>
      <c r="E29" s="17"/>
      <c r="F29" s="19"/>
      <c r="G29" s="25"/>
      <c r="H29" s="23" t="s">
        <v>35</v>
      </c>
      <c r="I29" s="25"/>
      <c r="J29" s="25"/>
      <c r="K29" s="25" t="str">
        <f t="shared" si="6"/>
        <v/>
      </c>
      <c r="L29" s="28" t="str">
        <f t="shared" si="7"/>
        <v/>
      </c>
      <c r="M29" s="31" t="str">
        <f t="shared" si="8"/>
        <v/>
      </c>
      <c r="N29" s="35" t="str">
        <f t="shared" si="9"/>
        <v/>
      </c>
      <c r="O29" s="36" t="e">
        <f>IF(H29="I",N29*Contagem!$U$11,IF(H29="E",N29*Contagem!$U$13,IF(H29="A",N29*Contagem!$U$12,IF(H29="T",N29*Contagem!$U$14,""))))</f>
        <v>#VALUE!</v>
      </c>
      <c r="P29" s="95"/>
      <c r="Q29" s="96"/>
      <c r="R29" s="96"/>
      <c r="S29" s="96"/>
      <c r="T29" s="96"/>
    </row>
    <row r="30" spans="1:20" ht="18" customHeight="1">
      <c r="A30" s="63"/>
      <c r="B30" s="17"/>
      <c r="C30" s="17"/>
      <c r="D30" s="17"/>
      <c r="E30" s="17"/>
      <c r="F30" s="19"/>
      <c r="G30" s="25"/>
      <c r="H30" s="23" t="s">
        <v>35</v>
      </c>
      <c r="I30" s="25"/>
      <c r="J30" s="25"/>
      <c r="K30" s="25" t="str">
        <f t="shared" ref="K30:K42" si="10">CONCATENATE(G30,L30)</f>
        <v/>
      </c>
      <c r="L30" s="28" t="str">
        <f t="shared" ref="L30:L42" si="11">IF(OR(ISBLANK(I30),ISBLANK(J30)),IF(OR(G30="ALI",G30="AIE"),"L",IF(ISBLANK(G30),"","A")),IF(G30="EE",IF(J30&gt;=3,IF(I30&gt;=5,"H","A"),IF(J30&gt;=2,IF(I30&gt;=16,"H",IF(I30&lt;=4,"L","A")),IF(I30&lt;=15,"L","A"))),IF(OR(G30="SE",G30="CE"),IF(J30&gt;=4,IF(I30&gt;=6,"H","A"),IF(J30&gt;=2,IF(I30&gt;=20,"H",IF(I30&lt;=5,"L","A")),IF(I30&lt;=19,"L","A"))),IF(OR(G30="ALI",G30="AIE"),IF(J30&gt;=6,IF(I30&gt;=20,"H","A"),IF(J30&gt;=2,IF(I30&gt;=51,"H",IF(I30&lt;=19,"L","A")),IF(I30&lt;=50,"L","A")))))))</f>
        <v/>
      </c>
      <c r="M30" s="31" t="str">
        <f t="shared" si="8"/>
        <v/>
      </c>
      <c r="N30" s="35" t="str">
        <f t="shared" ref="N30:N42" si="12">IF(ISBLANK(G30),"",IF(G30="ALI",IF(L30="L",7,IF(L30="A",10,15)),IF(G30="AIE",IF(L30="L",5,IF(L30="A",7,10)),IF(G30="SE",IF(L30="L",4,IF(L30="A",5,7)),IF(OR(G30="EE",G30="CE"),IF(L30="L",3,IF(L30="A",4,6)))))))</f>
        <v/>
      </c>
      <c r="O30" s="36" t="e">
        <f>IF(H30="I",N30*Contagem!$U$11,IF(H30="E",N30*Contagem!$U$13,IF(H30="A",N30*Contagem!$U$12,IF(H30="T",N30*Contagem!$U$14,""))))</f>
        <v>#VALUE!</v>
      </c>
      <c r="P30" s="95"/>
      <c r="Q30" s="96"/>
      <c r="R30" s="96"/>
      <c r="S30" s="96"/>
      <c r="T30" s="96"/>
    </row>
    <row r="31" spans="1:20" ht="18" customHeight="1">
      <c r="A31" s="63"/>
      <c r="B31" s="17"/>
      <c r="C31" s="17"/>
      <c r="D31" s="17"/>
      <c r="E31" s="17"/>
      <c r="F31" s="19"/>
      <c r="G31" s="25"/>
      <c r="H31" s="23" t="s">
        <v>35</v>
      </c>
      <c r="I31" s="25"/>
      <c r="J31" s="25"/>
      <c r="K31" s="25" t="str">
        <f t="shared" si="10"/>
        <v/>
      </c>
      <c r="L31" s="28" t="str">
        <f t="shared" si="11"/>
        <v/>
      </c>
      <c r="M31" s="31" t="str">
        <f t="shared" ref="M31:M42" si="13">IF(L31="L","Baixa",IF(L31="A","Média",IF(L31="","","Alta")))</f>
        <v/>
      </c>
      <c r="N31" s="35" t="str">
        <f t="shared" si="12"/>
        <v/>
      </c>
      <c r="O31" s="36" t="e">
        <f>IF(H31="I",N31*Contagem!$U$11,IF(H31="E",N31*Contagem!$U$13,IF(H31="A",N31*Contagem!$U$12,IF(H31="T",N31*Contagem!$U$14,""))))</f>
        <v>#VALUE!</v>
      </c>
      <c r="P31" s="95"/>
      <c r="Q31" s="96"/>
      <c r="R31" s="96"/>
      <c r="S31" s="96"/>
      <c r="T31" s="96"/>
    </row>
    <row r="32" spans="1:20" ht="18" customHeight="1">
      <c r="A32" s="68" t="s">
        <v>75</v>
      </c>
      <c r="B32" s="69"/>
      <c r="C32" s="69"/>
      <c r="D32" s="69"/>
      <c r="E32" s="69"/>
      <c r="F32" s="70"/>
      <c r="G32" s="66" t="s">
        <v>30</v>
      </c>
      <c r="H32" s="23" t="s">
        <v>35</v>
      </c>
      <c r="I32" s="25">
        <v>31</v>
      </c>
      <c r="J32" s="25">
        <v>3</v>
      </c>
      <c r="K32" s="25" t="str">
        <f t="shared" si="10"/>
        <v>ALIA</v>
      </c>
      <c r="L32" s="28" t="str">
        <f t="shared" si="11"/>
        <v>A</v>
      </c>
      <c r="M32" s="31" t="str">
        <f t="shared" si="13"/>
        <v>Média</v>
      </c>
      <c r="N32" s="35">
        <f t="shared" si="12"/>
        <v>10</v>
      </c>
      <c r="O32" s="36">
        <f>IF(H32="I",N32*Contagem!$U$11,IF(H32="E",N32*Contagem!$U$13,IF(H32="A",N32*Contagem!$U$12,IF(H32="T",N32*Contagem!$U$14,""))))</f>
        <v>10</v>
      </c>
      <c r="P32" s="95"/>
      <c r="Q32" s="96"/>
      <c r="R32" s="96"/>
      <c r="S32" s="96"/>
      <c r="T32" s="96"/>
    </row>
    <row r="33" spans="1:20" ht="18" customHeight="1">
      <c r="A33" s="67" t="s">
        <v>71</v>
      </c>
      <c r="B33" s="17"/>
      <c r="C33" s="17"/>
      <c r="D33" s="17"/>
      <c r="E33" s="17"/>
      <c r="F33" s="19"/>
      <c r="G33" s="66" t="s">
        <v>29</v>
      </c>
      <c r="H33" s="23" t="s">
        <v>35</v>
      </c>
      <c r="I33" s="25">
        <v>31</v>
      </c>
      <c r="J33" s="25">
        <v>3</v>
      </c>
      <c r="K33" s="25" t="str">
        <f t="shared" si="10"/>
        <v>EEH</v>
      </c>
      <c r="L33" s="28" t="str">
        <f t="shared" si="11"/>
        <v>H</v>
      </c>
      <c r="M33" s="31" t="str">
        <f t="shared" si="13"/>
        <v>Alta</v>
      </c>
      <c r="N33" s="35">
        <f t="shared" si="12"/>
        <v>6</v>
      </c>
      <c r="O33" s="36">
        <f>IF(H33="I",N33*Contagem!$U$11,IF(H33="E",N33*Contagem!$U$13,IF(H33="A",N33*Contagem!$U$12,IF(H33="T",N33*Contagem!$U$14,""))))</f>
        <v>6</v>
      </c>
      <c r="P33" s="95"/>
      <c r="Q33" s="96"/>
      <c r="R33" s="96"/>
      <c r="S33" s="96"/>
      <c r="T33" s="96"/>
    </row>
    <row r="34" spans="1:20" ht="18" customHeight="1">
      <c r="A34" s="67" t="s">
        <v>72</v>
      </c>
      <c r="B34" s="17"/>
      <c r="C34" s="17"/>
      <c r="D34" s="17"/>
      <c r="E34" s="17"/>
      <c r="F34" s="19"/>
      <c r="G34" s="66" t="s">
        <v>29</v>
      </c>
      <c r="H34" s="23" t="s">
        <v>35</v>
      </c>
      <c r="I34" s="25">
        <v>30</v>
      </c>
      <c r="J34" s="25">
        <v>3</v>
      </c>
      <c r="K34" s="25" t="str">
        <f t="shared" si="10"/>
        <v>EEH</v>
      </c>
      <c r="L34" s="28" t="str">
        <f t="shared" si="11"/>
        <v>H</v>
      </c>
      <c r="M34" s="31" t="str">
        <f t="shared" si="13"/>
        <v>Alta</v>
      </c>
      <c r="N34" s="35">
        <f t="shared" si="12"/>
        <v>6</v>
      </c>
      <c r="O34" s="36">
        <f>IF(H34="I",N34*Contagem!$U$11,IF(H34="E",N34*Contagem!$U$13,IF(H34="A",N34*Contagem!$U$12,IF(H34="T",N34*Contagem!$U$14,""))))</f>
        <v>6</v>
      </c>
      <c r="P34" s="95"/>
      <c r="Q34" s="96"/>
      <c r="R34" s="96"/>
      <c r="S34" s="96"/>
      <c r="T34" s="96"/>
    </row>
    <row r="35" spans="1:20" ht="18" customHeight="1">
      <c r="A35" s="67" t="s">
        <v>68</v>
      </c>
      <c r="B35" s="17"/>
      <c r="C35" s="17"/>
      <c r="D35" s="17"/>
      <c r="E35" s="17"/>
      <c r="F35" s="19"/>
      <c r="G35" s="66" t="s">
        <v>29</v>
      </c>
      <c r="H35" s="23" t="s">
        <v>35</v>
      </c>
      <c r="I35" s="25">
        <v>2</v>
      </c>
      <c r="J35" s="25">
        <v>2</v>
      </c>
      <c r="K35" s="25" t="str">
        <f t="shared" si="10"/>
        <v>EEL</v>
      </c>
      <c r="L35" s="28" t="str">
        <f t="shared" si="11"/>
        <v>L</v>
      </c>
      <c r="M35" s="31" t="str">
        <f t="shared" si="13"/>
        <v>Baixa</v>
      </c>
      <c r="N35" s="35">
        <f t="shared" si="12"/>
        <v>3</v>
      </c>
      <c r="O35" s="36">
        <f>IF(H35="I",N35*Contagem!$U$11,IF(H35="E",N35*Contagem!$U$13,IF(H35="A",N35*Contagem!$U$12,IF(H35="T",N35*Contagem!$U$14,""))))</f>
        <v>3</v>
      </c>
      <c r="P35" s="95"/>
      <c r="Q35" s="96"/>
      <c r="R35" s="96"/>
      <c r="S35" s="96"/>
      <c r="T35" s="96"/>
    </row>
    <row r="36" spans="1:20" ht="18" customHeight="1">
      <c r="A36" s="67" t="s">
        <v>69</v>
      </c>
      <c r="B36" s="17"/>
      <c r="C36" s="17"/>
      <c r="D36" s="17"/>
      <c r="E36" s="17"/>
      <c r="F36" s="19"/>
      <c r="G36" s="66" t="s">
        <v>51</v>
      </c>
      <c r="H36" s="23" t="s">
        <v>35</v>
      </c>
      <c r="I36" s="25">
        <v>2</v>
      </c>
      <c r="J36" s="25">
        <v>1</v>
      </c>
      <c r="K36" s="25" t="str">
        <f t="shared" si="10"/>
        <v>CEL</v>
      </c>
      <c r="L36" s="28" t="str">
        <f t="shared" si="11"/>
        <v>L</v>
      </c>
      <c r="M36" s="31" t="str">
        <f t="shared" si="13"/>
        <v>Baixa</v>
      </c>
      <c r="N36" s="35">
        <f t="shared" si="12"/>
        <v>3</v>
      </c>
      <c r="O36" s="36">
        <f>IF(H36="I",N36*Contagem!$U$11,IF(H36="E",N36*Contagem!$U$13,IF(H36="A",N36*Contagem!$U$12,IF(H36="T",N36*Contagem!$U$14,""))))</f>
        <v>3</v>
      </c>
      <c r="P36" s="95"/>
      <c r="Q36" s="96"/>
      <c r="R36" s="96"/>
      <c r="S36" s="96"/>
      <c r="T36" s="96"/>
    </row>
    <row r="37" spans="1:20" ht="18" customHeight="1">
      <c r="A37" s="67" t="s">
        <v>76</v>
      </c>
      <c r="B37" s="17"/>
      <c r="C37" s="17"/>
      <c r="D37" s="17"/>
      <c r="E37" s="17"/>
      <c r="F37" s="19"/>
      <c r="G37" s="66" t="s">
        <v>29</v>
      </c>
      <c r="H37" s="23" t="s">
        <v>35</v>
      </c>
      <c r="I37" s="25">
        <v>0</v>
      </c>
      <c r="J37" s="25">
        <v>0</v>
      </c>
      <c r="K37" s="25" t="str">
        <f t="shared" si="10"/>
        <v>EEL</v>
      </c>
      <c r="L37" s="28" t="str">
        <f t="shared" si="11"/>
        <v>L</v>
      </c>
      <c r="M37" s="31" t="str">
        <f t="shared" si="13"/>
        <v>Baixa</v>
      </c>
      <c r="N37" s="35">
        <f t="shared" si="12"/>
        <v>3</v>
      </c>
      <c r="O37" s="36">
        <f>IF(H37="I",N37*Contagem!$U$11,IF(H37="E",N37*Contagem!$U$13,IF(H37="A",N37*Contagem!$U$12,IF(H37="T",N37*Contagem!$U$14,""))))</f>
        <v>3</v>
      </c>
      <c r="P37" s="95"/>
      <c r="Q37" s="96"/>
      <c r="R37" s="96"/>
      <c r="S37" s="96"/>
      <c r="T37" s="96"/>
    </row>
    <row r="38" spans="1:20" ht="18" customHeight="1">
      <c r="A38" s="67" t="s">
        <v>77</v>
      </c>
      <c r="B38" s="17"/>
      <c r="C38" s="17"/>
      <c r="D38" s="17"/>
      <c r="E38" s="17"/>
      <c r="F38" s="19"/>
      <c r="G38" s="66" t="s">
        <v>29</v>
      </c>
      <c r="H38" s="23" t="s">
        <v>35</v>
      </c>
      <c r="I38" s="25">
        <v>0</v>
      </c>
      <c r="J38" s="25">
        <v>0</v>
      </c>
      <c r="K38" s="25" t="str">
        <f t="shared" si="10"/>
        <v>EEL</v>
      </c>
      <c r="L38" s="28" t="str">
        <f t="shared" si="11"/>
        <v>L</v>
      </c>
      <c r="M38" s="31" t="str">
        <f t="shared" si="13"/>
        <v>Baixa</v>
      </c>
      <c r="N38" s="35">
        <f t="shared" si="12"/>
        <v>3</v>
      </c>
      <c r="O38" s="36">
        <f>IF(H38="I",N38*Contagem!$U$11,IF(H38="E",N38*Contagem!$U$13,IF(H38="A",N38*Contagem!$U$12,IF(H38="T",N38*Contagem!$U$14,""))))</f>
        <v>3</v>
      </c>
      <c r="P38" s="95"/>
      <c r="Q38" s="96"/>
      <c r="R38" s="96"/>
      <c r="S38" s="96"/>
      <c r="T38" s="96"/>
    </row>
    <row r="39" spans="1:20" ht="18" customHeight="1">
      <c r="A39" s="67" t="s">
        <v>78</v>
      </c>
      <c r="B39" s="17"/>
      <c r="C39" s="17"/>
      <c r="D39" s="17"/>
      <c r="E39" s="17"/>
      <c r="F39" s="19"/>
      <c r="G39" s="66" t="s">
        <v>29</v>
      </c>
      <c r="H39" s="23" t="s">
        <v>35</v>
      </c>
      <c r="I39" s="25">
        <v>0</v>
      </c>
      <c r="J39" s="25">
        <v>0</v>
      </c>
      <c r="K39" s="25" t="str">
        <f t="shared" si="10"/>
        <v>EEL</v>
      </c>
      <c r="L39" s="28" t="str">
        <f t="shared" si="11"/>
        <v>L</v>
      </c>
      <c r="M39" s="31" t="str">
        <f t="shared" si="13"/>
        <v>Baixa</v>
      </c>
      <c r="N39" s="35">
        <f t="shared" si="12"/>
        <v>3</v>
      </c>
      <c r="O39" s="36">
        <f>IF(H39="I",N39*Contagem!$U$11,IF(H39="E",N39*Contagem!$U$13,IF(H39="A",N39*Contagem!$U$12,IF(H39="T",N39*Contagem!$U$14,""))))</f>
        <v>3</v>
      </c>
      <c r="P39" s="95"/>
      <c r="Q39" s="96"/>
      <c r="R39" s="96"/>
      <c r="S39" s="96"/>
      <c r="T39" s="96"/>
    </row>
    <row r="40" spans="1:20" ht="18" customHeight="1">
      <c r="A40" s="67" t="s">
        <v>82</v>
      </c>
      <c r="B40" s="17"/>
      <c r="C40" s="17"/>
      <c r="D40" s="17"/>
      <c r="E40" s="17"/>
      <c r="F40" s="19"/>
      <c r="G40" s="66" t="s">
        <v>51</v>
      </c>
      <c r="H40" s="23" t="s">
        <v>35</v>
      </c>
      <c r="I40" s="25">
        <v>30</v>
      </c>
      <c r="J40" s="25">
        <v>1</v>
      </c>
      <c r="K40" s="25" t="str">
        <f t="shared" si="10"/>
        <v>CEA</v>
      </c>
      <c r="L40" s="28" t="str">
        <f t="shared" si="11"/>
        <v>A</v>
      </c>
      <c r="M40" s="31" t="str">
        <f t="shared" si="13"/>
        <v>Média</v>
      </c>
      <c r="N40" s="35">
        <f t="shared" si="12"/>
        <v>4</v>
      </c>
      <c r="O40" s="36">
        <f>IF(H40="I",N40*Contagem!$U$11,IF(H40="E",N40*Contagem!$U$13,IF(H40="A",N40*Contagem!$U$12,IF(H40="T",N40*Contagem!$U$14,""))))</f>
        <v>4</v>
      </c>
      <c r="P40" s="95"/>
      <c r="Q40" s="96"/>
      <c r="R40" s="96"/>
      <c r="S40" s="96"/>
      <c r="T40" s="96"/>
    </row>
    <row r="41" spans="1:20" ht="18" customHeight="1">
      <c r="A41" s="67" t="s">
        <v>83</v>
      </c>
      <c r="B41" s="17"/>
      <c r="C41" s="17"/>
      <c r="D41" s="17"/>
      <c r="E41" s="17"/>
      <c r="F41" s="19"/>
      <c r="G41" s="66" t="s">
        <v>51</v>
      </c>
      <c r="H41" s="23" t="s">
        <v>35</v>
      </c>
      <c r="I41" s="25">
        <v>0</v>
      </c>
      <c r="J41" s="25">
        <v>0</v>
      </c>
      <c r="K41" s="25" t="str">
        <f t="shared" si="10"/>
        <v>CEL</v>
      </c>
      <c r="L41" s="28" t="str">
        <f t="shared" si="11"/>
        <v>L</v>
      </c>
      <c r="M41" s="31" t="str">
        <f t="shared" si="13"/>
        <v>Baixa</v>
      </c>
      <c r="N41" s="35">
        <f t="shared" si="12"/>
        <v>3</v>
      </c>
      <c r="O41" s="36">
        <f>IF(H41="I",N41*Contagem!$U$11,IF(H41="E",N41*Contagem!$U$13,IF(H41="A",N41*Contagem!$U$12,IF(H41="T",N41*Contagem!$U$14,""))))</f>
        <v>3</v>
      </c>
      <c r="P41" s="95"/>
      <c r="Q41" s="96"/>
      <c r="R41" s="96"/>
      <c r="S41" s="96"/>
      <c r="T41" s="96"/>
    </row>
    <row r="42" spans="1:20" ht="18" customHeight="1">
      <c r="A42" s="63"/>
      <c r="B42" s="17"/>
      <c r="C42" s="17"/>
      <c r="D42" s="17"/>
      <c r="E42" s="17"/>
      <c r="F42" s="19"/>
      <c r="G42" s="25"/>
      <c r="H42" s="23" t="s">
        <v>35</v>
      </c>
      <c r="I42" s="25"/>
      <c r="J42" s="25"/>
      <c r="K42" s="25" t="str">
        <f t="shared" si="10"/>
        <v/>
      </c>
      <c r="L42" s="28" t="str">
        <f t="shared" si="11"/>
        <v/>
      </c>
      <c r="M42" s="31" t="str">
        <f t="shared" si="13"/>
        <v/>
      </c>
      <c r="N42" s="35" t="str">
        <f t="shared" si="12"/>
        <v/>
      </c>
      <c r="O42" s="36" t="e">
        <f>IF(H42="I",N42*Contagem!$U$11,IF(H42="E",N42*Contagem!$U$13,IF(H42="A",N42*Contagem!$U$12,IF(H42="T",N42*Contagem!$U$14,""))))</f>
        <v>#VALUE!</v>
      </c>
      <c r="P42" s="95"/>
      <c r="Q42" s="96"/>
      <c r="R42" s="96"/>
      <c r="S42" s="96"/>
      <c r="T42" s="96"/>
    </row>
    <row r="43" spans="1:20" ht="18" customHeight="1">
      <c r="A43" s="68"/>
      <c r="B43" s="69"/>
      <c r="C43" s="69"/>
      <c r="D43" s="69"/>
      <c r="E43" s="69"/>
      <c r="F43" s="70"/>
      <c r="G43" s="66"/>
      <c r="H43" s="23"/>
      <c r="I43" s="25"/>
      <c r="J43" s="25"/>
      <c r="K43" s="25"/>
      <c r="L43" s="28"/>
      <c r="M43" s="31"/>
      <c r="N43" s="35"/>
      <c r="O43" s="36"/>
      <c r="P43" s="95"/>
      <c r="Q43" s="96"/>
      <c r="R43" s="96"/>
      <c r="S43" s="96"/>
      <c r="T43" s="96"/>
    </row>
    <row r="44" spans="1:20" ht="18" customHeight="1">
      <c r="A44" s="67"/>
      <c r="B44" s="17"/>
      <c r="C44" s="17"/>
      <c r="D44" s="17"/>
      <c r="E44" s="17"/>
      <c r="F44" s="19"/>
      <c r="G44" s="66"/>
      <c r="H44" s="23"/>
      <c r="I44" s="25"/>
      <c r="J44" s="25"/>
      <c r="K44" s="25"/>
      <c r="L44" s="28"/>
      <c r="M44" s="31"/>
      <c r="N44" s="35"/>
      <c r="O44" s="36"/>
      <c r="P44" s="95"/>
      <c r="Q44" s="96"/>
      <c r="R44" s="96"/>
      <c r="S44" s="96"/>
      <c r="T44" s="96"/>
    </row>
    <row r="45" spans="1:20" ht="18" customHeight="1">
      <c r="A45" s="67"/>
      <c r="B45" s="17"/>
      <c r="C45" s="17"/>
      <c r="D45" s="17"/>
      <c r="E45" s="17"/>
      <c r="F45" s="19"/>
      <c r="G45" s="66"/>
      <c r="H45" s="23"/>
      <c r="I45" s="25"/>
      <c r="J45" s="25"/>
      <c r="K45" s="25"/>
      <c r="L45" s="28"/>
      <c r="M45" s="31"/>
      <c r="N45" s="35"/>
      <c r="O45" s="36"/>
      <c r="P45" s="95"/>
      <c r="Q45" s="96"/>
      <c r="R45" s="96"/>
      <c r="S45" s="96"/>
      <c r="T45" s="96"/>
    </row>
    <row r="46" spans="1:20" ht="18" customHeight="1">
      <c r="A46" s="67"/>
      <c r="B46" s="17"/>
      <c r="C46" s="17"/>
      <c r="D46" s="17"/>
      <c r="E46" s="17"/>
      <c r="F46" s="19"/>
      <c r="G46" s="66"/>
      <c r="H46" s="23"/>
      <c r="I46" s="25"/>
      <c r="J46" s="25"/>
      <c r="K46" s="25"/>
      <c r="L46" s="28"/>
      <c r="M46" s="31"/>
      <c r="N46" s="35"/>
      <c r="O46" s="36"/>
      <c r="P46" s="95"/>
      <c r="Q46" s="96"/>
      <c r="R46" s="96"/>
      <c r="S46" s="96"/>
      <c r="T46" s="96"/>
    </row>
    <row r="47" spans="1:20" ht="18" customHeight="1">
      <c r="A47" s="97"/>
      <c r="B47" s="98"/>
      <c r="C47" s="98"/>
      <c r="D47" s="98"/>
      <c r="E47" s="98"/>
      <c r="F47" s="99"/>
      <c r="G47" s="25"/>
      <c r="H47" s="23" t="s">
        <v>35</v>
      </c>
      <c r="I47" s="25"/>
      <c r="J47" s="25"/>
      <c r="K47" s="25" t="str">
        <f t="shared" si="0"/>
        <v/>
      </c>
      <c r="L47" s="28" t="str">
        <f t="shared" si="4"/>
        <v/>
      </c>
      <c r="M47" s="31" t="str">
        <f t="shared" si="2"/>
        <v/>
      </c>
      <c r="N47" s="35" t="str">
        <f t="shared" si="5"/>
        <v/>
      </c>
      <c r="O47" s="36" t="e">
        <f>IF(H47="I",N47*Contagem!$U$11,IF(H47="E",N47*Contagem!$U$13,IF(H47="A",N47*Contagem!$U$12,IF(H47="T",N47*Contagem!$U$14,""))))</f>
        <v>#VALUE!</v>
      </c>
      <c r="P47" s="95"/>
      <c r="Q47" s="96"/>
      <c r="R47" s="96"/>
      <c r="S47" s="96"/>
      <c r="T47" s="96"/>
    </row>
    <row r="48" spans="1:20" ht="18" customHeight="1">
      <c r="A48" s="97"/>
      <c r="B48" s="98"/>
      <c r="C48" s="98"/>
      <c r="D48" s="98"/>
      <c r="E48" s="98"/>
      <c r="F48" s="99"/>
      <c r="G48" s="25"/>
      <c r="H48" s="23" t="s">
        <v>35</v>
      </c>
      <c r="I48" s="25"/>
      <c r="J48" s="25"/>
      <c r="K48" s="25" t="str">
        <f t="shared" si="0"/>
        <v/>
      </c>
      <c r="L48" s="28" t="str">
        <f t="shared" si="4"/>
        <v/>
      </c>
      <c r="M48" s="31" t="str">
        <f t="shared" si="2"/>
        <v/>
      </c>
      <c r="N48" s="35" t="str">
        <f t="shared" si="5"/>
        <v/>
      </c>
      <c r="O48" s="36" t="e">
        <f>IF(H48="I",N48*Contagem!$U$11,IF(H48="E",N48*Contagem!$U$13,IF(H48="A",N48*Contagem!$U$12,IF(H48="T",N48*Contagem!$U$14,""))))</f>
        <v>#VALUE!</v>
      </c>
      <c r="P48" s="95"/>
      <c r="Q48" s="96"/>
      <c r="R48" s="96"/>
      <c r="S48" s="96"/>
      <c r="T48" s="96"/>
    </row>
    <row r="49" spans="1:20" ht="18" customHeight="1">
      <c r="A49" s="97"/>
      <c r="B49" s="98"/>
      <c r="C49" s="98"/>
      <c r="D49" s="98"/>
      <c r="E49" s="98"/>
      <c r="F49" s="99"/>
      <c r="G49" s="25"/>
      <c r="H49" s="23" t="s">
        <v>35</v>
      </c>
      <c r="I49" s="25"/>
      <c r="J49" s="25"/>
      <c r="K49" s="25" t="str">
        <f t="shared" si="0"/>
        <v/>
      </c>
      <c r="L49" s="28" t="str">
        <f t="shared" si="4"/>
        <v/>
      </c>
      <c r="M49" s="31" t="str">
        <f t="shared" si="2"/>
        <v/>
      </c>
      <c r="N49" s="35" t="str">
        <f t="shared" si="5"/>
        <v/>
      </c>
      <c r="O49" s="36" t="e">
        <f>IF(H49="I",N49*Contagem!$U$11,IF(H49="E",N49*Contagem!$U$13,IF(H49="A",N49*Contagem!$U$12,IF(H49="T",N49*Contagem!$U$14,""))))</f>
        <v>#VALUE!</v>
      </c>
      <c r="P49" s="95"/>
      <c r="Q49" s="96"/>
      <c r="R49" s="96"/>
      <c r="S49" s="96"/>
      <c r="T49" s="96"/>
    </row>
    <row r="50" spans="1:20" ht="18" customHeight="1">
      <c r="A50" s="97"/>
      <c r="B50" s="98"/>
      <c r="C50" s="98"/>
      <c r="D50" s="98"/>
      <c r="E50" s="98"/>
      <c r="F50" s="99"/>
      <c r="G50" s="25"/>
      <c r="H50" s="23" t="s">
        <v>35</v>
      </c>
      <c r="I50" s="25"/>
      <c r="J50" s="25"/>
      <c r="K50" s="25" t="str">
        <f t="shared" si="0"/>
        <v/>
      </c>
      <c r="L50" s="28" t="str">
        <f t="shared" si="4"/>
        <v/>
      </c>
      <c r="M50" s="31" t="str">
        <f t="shared" si="2"/>
        <v/>
      </c>
      <c r="N50" s="35" t="str">
        <f t="shared" si="5"/>
        <v/>
      </c>
      <c r="O50" s="36" t="e">
        <f>IF(H50="I",N50*Contagem!$U$11,IF(H50="E",N50*Contagem!$U$13,IF(H50="A",N50*Contagem!$U$12,IF(H50="T",N50*Contagem!$U$14,""))))</f>
        <v>#VALUE!</v>
      </c>
      <c r="P50" s="95"/>
      <c r="Q50" s="96"/>
      <c r="R50" s="96"/>
      <c r="S50" s="96"/>
      <c r="T50" s="96"/>
    </row>
    <row r="51" spans="1:20" ht="18" customHeight="1">
      <c r="A51" s="97"/>
      <c r="B51" s="98"/>
      <c r="C51" s="98"/>
      <c r="D51" s="98"/>
      <c r="E51" s="98"/>
      <c r="F51" s="99"/>
      <c r="G51" s="25"/>
      <c r="H51" s="23" t="s">
        <v>35</v>
      </c>
      <c r="I51" s="25"/>
      <c r="J51" s="25"/>
      <c r="K51" s="25" t="str">
        <f t="shared" si="0"/>
        <v/>
      </c>
      <c r="L51" s="28" t="str">
        <f t="shared" si="4"/>
        <v/>
      </c>
      <c r="M51" s="31" t="str">
        <f t="shared" si="2"/>
        <v/>
      </c>
      <c r="N51" s="35" t="str">
        <f t="shared" si="5"/>
        <v/>
      </c>
      <c r="O51" s="36" t="e">
        <f>IF(H51="I",N51*Contagem!$U$11,IF(H51="E",N51*Contagem!$U$13,IF(H51="A",N51*Contagem!$U$12,IF(H51="T",N51*Contagem!$U$14,""))))</f>
        <v>#VALUE!</v>
      </c>
      <c r="P51" s="95"/>
      <c r="Q51" s="96"/>
      <c r="R51" s="96"/>
      <c r="S51" s="96"/>
      <c r="T51" s="96"/>
    </row>
    <row r="52" spans="1:20" ht="18" customHeight="1">
      <c r="A52" s="97"/>
      <c r="B52" s="98"/>
      <c r="C52" s="98"/>
      <c r="D52" s="98"/>
      <c r="E52" s="98"/>
      <c r="F52" s="99"/>
      <c r="G52" s="25"/>
      <c r="H52" s="23" t="s">
        <v>35</v>
      </c>
      <c r="I52" s="25"/>
      <c r="J52" s="25"/>
      <c r="K52" s="25" t="str">
        <f t="shared" si="0"/>
        <v/>
      </c>
      <c r="L52" s="28" t="str">
        <f t="shared" si="4"/>
        <v/>
      </c>
      <c r="M52" s="31" t="str">
        <f t="shared" si="2"/>
        <v/>
      </c>
      <c r="N52" s="35" t="str">
        <f t="shared" si="5"/>
        <v/>
      </c>
      <c r="O52" s="36" t="e">
        <f>IF(H52="I",N52*Contagem!$U$11,IF(H52="E",N52*Contagem!$U$13,IF(H52="A",N52*Contagem!$U$12,IF(H52="T",N52*Contagem!$U$14,""))))</f>
        <v>#VALUE!</v>
      </c>
      <c r="P52" s="95"/>
      <c r="Q52" s="96"/>
      <c r="R52" s="96"/>
      <c r="S52" s="96"/>
      <c r="T52" s="96"/>
    </row>
    <row r="53" spans="1:20" ht="18" customHeight="1">
      <c r="A53" s="97"/>
      <c r="B53" s="98"/>
      <c r="C53" s="98"/>
      <c r="D53" s="98"/>
      <c r="E53" s="98"/>
      <c r="F53" s="99"/>
      <c r="G53" s="25"/>
      <c r="H53" s="23" t="s">
        <v>35</v>
      </c>
      <c r="I53" s="25"/>
      <c r="J53" s="25"/>
      <c r="K53" s="25" t="str">
        <f t="shared" si="0"/>
        <v/>
      </c>
      <c r="L53" s="28" t="str">
        <f t="shared" si="4"/>
        <v/>
      </c>
      <c r="M53" s="31" t="str">
        <f t="shared" si="2"/>
        <v/>
      </c>
      <c r="N53" s="35" t="str">
        <f t="shared" si="5"/>
        <v/>
      </c>
      <c r="O53" s="36" t="e">
        <f>IF(H53="I",N53*Contagem!$U$11,IF(H53="E",N53*Contagem!$U$13,IF(H53="A",N53*Contagem!$U$12,IF(H53="T",N53*Contagem!$U$14,""))))</f>
        <v>#VALUE!</v>
      </c>
      <c r="P53" s="95"/>
      <c r="Q53" s="96"/>
      <c r="R53" s="96"/>
      <c r="S53" s="96"/>
      <c r="T53" s="96"/>
    </row>
    <row r="54" spans="1:20" ht="18" customHeight="1">
      <c r="A54" s="97"/>
      <c r="B54" s="98"/>
      <c r="C54" s="98"/>
      <c r="D54" s="98"/>
      <c r="E54" s="98"/>
      <c r="F54" s="99"/>
      <c r="G54" s="25"/>
      <c r="H54" s="23" t="s">
        <v>35</v>
      </c>
      <c r="I54" s="25"/>
      <c r="J54" s="25"/>
      <c r="K54" s="25" t="str">
        <f t="shared" si="0"/>
        <v/>
      </c>
      <c r="L54" s="28" t="str">
        <f t="shared" si="4"/>
        <v/>
      </c>
      <c r="M54" s="31" t="str">
        <f t="shared" si="2"/>
        <v/>
      </c>
      <c r="N54" s="35" t="str">
        <f t="shared" si="5"/>
        <v/>
      </c>
      <c r="O54" s="36" t="e">
        <f>IF(H54="I",N54*Contagem!$U$11,IF(H54="E",N54*Contagem!$U$13,IF(H54="A",N54*Contagem!$U$12,IF(H54="T",N54*Contagem!$U$14,""))))</f>
        <v>#VALUE!</v>
      </c>
      <c r="P54" s="95"/>
      <c r="Q54" s="96"/>
      <c r="R54" s="96"/>
      <c r="S54" s="96"/>
      <c r="T54" s="96"/>
    </row>
    <row r="55" spans="1:20" ht="18" customHeight="1">
      <c r="A55" s="97"/>
      <c r="B55" s="98"/>
      <c r="C55" s="98"/>
      <c r="D55" s="98"/>
      <c r="E55" s="98"/>
      <c r="F55" s="99"/>
      <c r="G55" s="25"/>
      <c r="H55" s="23" t="s">
        <v>35</v>
      </c>
      <c r="I55" s="25"/>
      <c r="J55" s="25"/>
      <c r="K55" s="25" t="str">
        <f t="shared" si="0"/>
        <v/>
      </c>
      <c r="L55" s="28" t="str">
        <f t="shared" si="4"/>
        <v/>
      </c>
      <c r="M55" s="31" t="str">
        <f t="shared" si="2"/>
        <v/>
      </c>
      <c r="N55" s="35" t="str">
        <f t="shared" si="5"/>
        <v/>
      </c>
      <c r="O55" s="36" t="e">
        <f>IF(H55="I",N55*Contagem!$U$11,IF(H55="E",N55*Contagem!$U$13,IF(H55="A",N55*Contagem!$U$12,IF(H55="T",N55*Contagem!$U$14,""))))</f>
        <v>#VALUE!</v>
      </c>
      <c r="P55" s="95"/>
      <c r="Q55" s="96"/>
      <c r="R55" s="96"/>
      <c r="S55" s="96"/>
      <c r="T55" s="96"/>
    </row>
    <row r="56" spans="1:20" ht="18" customHeight="1">
      <c r="A56" s="97"/>
      <c r="B56" s="98"/>
      <c r="C56" s="98"/>
      <c r="D56" s="98"/>
      <c r="E56" s="98"/>
      <c r="F56" s="99"/>
      <c r="G56" s="25"/>
      <c r="H56" s="23" t="s">
        <v>35</v>
      </c>
      <c r="I56" s="25"/>
      <c r="J56" s="25"/>
      <c r="K56" s="25" t="str">
        <f t="shared" si="0"/>
        <v/>
      </c>
      <c r="L56" s="28" t="str">
        <f t="shared" si="4"/>
        <v/>
      </c>
      <c r="M56" s="31" t="str">
        <f t="shared" si="2"/>
        <v/>
      </c>
      <c r="N56" s="35" t="str">
        <f t="shared" si="5"/>
        <v/>
      </c>
      <c r="O56" s="36" t="e">
        <f>IF(H56="I",N56*Contagem!$U$11,IF(H56="E",N56*Contagem!$U$13,IF(H56="A",N56*Contagem!$U$12,IF(H56="T",N56*Contagem!$U$14,""))))</f>
        <v>#VALUE!</v>
      </c>
      <c r="P56" s="95"/>
      <c r="Q56" s="96"/>
      <c r="R56" s="96"/>
      <c r="S56" s="96"/>
      <c r="T56" s="96"/>
    </row>
    <row r="57" spans="1:20" ht="18" customHeight="1">
      <c r="A57" s="97"/>
      <c r="B57" s="98"/>
      <c r="C57" s="98"/>
      <c r="D57" s="98"/>
      <c r="E57" s="98"/>
      <c r="F57" s="99"/>
      <c r="G57" s="25"/>
      <c r="H57" s="23" t="s">
        <v>35</v>
      </c>
      <c r="I57" s="25"/>
      <c r="J57" s="25"/>
      <c r="K57" s="25" t="str">
        <f t="shared" si="0"/>
        <v/>
      </c>
      <c r="L57" s="28" t="str">
        <f t="shared" si="4"/>
        <v/>
      </c>
      <c r="M57" s="31" t="str">
        <f t="shared" si="2"/>
        <v/>
      </c>
      <c r="N57" s="35" t="str">
        <f t="shared" si="5"/>
        <v/>
      </c>
      <c r="O57" s="36" t="e">
        <f>IF(H57="I",N57*Contagem!$U$11,IF(H57="E",N57*Contagem!$U$13,IF(H57="A",N57*Contagem!$U$12,IF(H57="T",N57*Contagem!$U$14,""))))</f>
        <v>#VALUE!</v>
      </c>
      <c r="P57" s="95"/>
      <c r="Q57" s="96"/>
      <c r="R57" s="96"/>
      <c r="S57" s="96"/>
      <c r="T57" s="96"/>
    </row>
    <row r="58" spans="1:20" ht="18" customHeight="1">
      <c r="A58" s="97"/>
      <c r="B58" s="98"/>
      <c r="C58" s="98"/>
      <c r="D58" s="98"/>
      <c r="E58" s="98"/>
      <c r="F58" s="99"/>
      <c r="G58" s="25"/>
      <c r="H58" s="23" t="s">
        <v>35</v>
      </c>
      <c r="I58" s="25"/>
      <c r="J58" s="25"/>
      <c r="K58" s="25" t="str">
        <f t="shared" si="0"/>
        <v/>
      </c>
      <c r="L58" s="28" t="str">
        <f t="shared" si="4"/>
        <v/>
      </c>
      <c r="M58" s="31" t="str">
        <f t="shared" si="2"/>
        <v/>
      </c>
      <c r="N58" s="35" t="str">
        <f t="shared" si="5"/>
        <v/>
      </c>
      <c r="O58" s="36" t="e">
        <f>IF(H58="I",N58*Contagem!$U$11,IF(H58="E",N58*Contagem!$U$13,IF(H58="A",N58*Contagem!$U$12,IF(H58="T",N58*Contagem!$U$14,""))))</f>
        <v>#VALUE!</v>
      </c>
      <c r="P58" s="95"/>
      <c r="Q58" s="96"/>
      <c r="R58" s="96"/>
      <c r="S58" s="96"/>
      <c r="T58" s="96"/>
    </row>
    <row r="59" spans="1:20" ht="18" customHeight="1">
      <c r="A59" s="97"/>
      <c r="B59" s="98"/>
      <c r="C59" s="98"/>
      <c r="D59" s="98"/>
      <c r="E59" s="98"/>
      <c r="F59" s="99"/>
      <c r="G59" s="25"/>
      <c r="H59" s="23" t="s">
        <v>35</v>
      </c>
      <c r="I59" s="25"/>
      <c r="J59" s="25"/>
      <c r="K59" s="25" t="str">
        <f t="shared" si="0"/>
        <v/>
      </c>
      <c r="L59" s="28" t="str">
        <f t="shared" si="4"/>
        <v/>
      </c>
      <c r="M59" s="31" t="str">
        <f t="shared" si="2"/>
        <v/>
      </c>
      <c r="N59" s="35" t="str">
        <f t="shared" si="5"/>
        <v/>
      </c>
      <c r="O59" s="36" t="e">
        <f>IF(H59="I",N59*Contagem!$U$11,IF(H59="E",N59*Contagem!$U$13,IF(H59="A",N59*Contagem!$U$12,IF(H59="T",N59*Contagem!$U$14,""))))</f>
        <v>#VALUE!</v>
      </c>
      <c r="P59" s="95"/>
      <c r="Q59" s="96"/>
      <c r="R59" s="96"/>
      <c r="S59" s="96"/>
      <c r="T59" s="96"/>
    </row>
    <row r="60" spans="1:20" ht="18" customHeight="1">
      <c r="A60" s="97"/>
      <c r="B60" s="98"/>
      <c r="C60" s="98"/>
      <c r="D60" s="98"/>
      <c r="E60" s="98"/>
      <c r="F60" s="99"/>
      <c r="G60" s="25"/>
      <c r="H60" s="23" t="s">
        <v>35</v>
      </c>
      <c r="I60" s="25"/>
      <c r="J60" s="25"/>
      <c r="K60" s="25" t="str">
        <f t="shared" si="0"/>
        <v/>
      </c>
      <c r="L60" s="28" t="str">
        <f t="shared" si="4"/>
        <v/>
      </c>
      <c r="M60" s="31" t="str">
        <f t="shared" si="2"/>
        <v/>
      </c>
      <c r="N60" s="35" t="str">
        <f t="shared" si="5"/>
        <v/>
      </c>
      <c r="O60" s="36" t="e">
        <f>IF(H60="I",N60*Contagem!$U$11,IF(H60="E",N60*Contagem!$U$13,IF(H60="A",N60*Contagem!$U$12,IF(H60="T",N60*Contagem!$U$14,""))))</f>
        <v>#VALUE!</v>
      </c>
      <c r="P60" s="95"/>
      <c r="Q60" s="96"/>
      <c r="R60" s="96"/>
      <c r="S60" s="96"/>
      <c r="T60" s="96"/>
    </row>
    <row r="61" spans="1:20" ht="18" customHeight="1">
      <c r="A61" s="97"/>
      <c r="B61" s="98"/>
      <c r="C61" s="98"/>
      <c r="D61" s="98"/>
      <c r="E61" s="98"/>
      <c r="F61" s="99"/>
      <c r="G61" s="25"/>
      <c r="H61" s="23" t="s">
        <v>35</v>
      </c>
      <c r="I61" s="25"/>
      <c r="J61" s="25"/>
      <c r="K61" s="25" t="str">
        <f t="shared" si="0"/>
        <v/>
      </c>
      <c r="L61" s="28" t="str">
        <f t="shared" si="4"/>
        <v/>
      </c>
      <c r="M61" s="31" t="str">
        <f t="shared" si="2"/>
        <v/>
      </c>
      <c r="N61" s="35" t="str">
        <f t="shared" si="5"/>
        <v/>
      </c>
      <c r="O61" s="36" t="e">
        <f>IF(H61="I",N61*Contagem!$U$11,IF(H61="E",N61*Contagem!$U$13,IF(H61="A",N61*Contagem!$U$12,IF(H61="T",N61*Contagem!$U$14,""))))</f>
        <v>#VALUE!</v>
      </c>
      <c r="P61" s="95"/>
      <c r="Q61" s="96"/>
      <c r="R61" s="96"/>
      <c r="S61" s="96"/>
      <c r="T61" s="96"/>
    </row>
    <row r="62" spans="1:20" ht="18" customHeight="1">
      <c r="A62" s="97"/>
      <c r="B62" s="98"/>
      <c r="C62" s="98"/>
      <c r="D62" s="98"/>
      <c r="E62" s="98"/>
      <c r="F62" s="99"/>
      <c r="G62" s="25"/>
      <c r="H62" s="23" t="s">
        <v>35</v>
      </c>
      <c r="I62" s="25"/>
      <c r="J62" s="25"/>
      <c r="K62" s="25" t="str">
        <f t="shared" si="0"/>
        <v/>
      </c>
      <c r="L62" s="28" t="str">
        <f t="shared" si="4"/>
        <v/>
      </c>
      <c r="M62" s="31" t="str">
        <f t="shared" si="2"/>
        <v/>
      </c>
      <c r="N62" s="35" t="str">
        <f t="shared" si="5"/>
        <v/>
      </c>
      <c r="O62" s="36" t="e">
        <f>IF(H62="I",N62*Contagem!$U$11,IF(H62="E",N62*Contagem!$U$13,IF(H62="A",N62*Contagem!$U$12,IF(H62="T",N62*Contagem!$U$14,""))))</f>
        <v>#VALUE!</v>
      </c>
      <c r="P62" s="95"/>
      <c r="Q62" s="96"/>
      <c r="R62" s="96"/>
      <c r="S62" s="96"/>
      <c r="T62" s="96"/>
    </row>
    <row r="63" spans="1:20" ht="18" customHeight="1">
      <c r="A63" s="97"/>
      <c r="B63" s="98"/>
      <c r="C63" s="98"/>
      <c r="D63" s="98"/>
      <c r="E63" s="98"/>
      <c r="F63" s="99"/>
      <c r="G63" s="25"/>
      <c r="H63" s="23" t="s">
        <v>35</v>
      </c>
      <c r="I63" s="25"/>
      <c r="J63" s="25"/>
      <c r="K63" s="25" t="str">
        <f t="shared" si="0"/>
        <v/>
      </c>
      <c r="L63" s="28" t="str">
        <f t="shared" si="4"/>
        <v/>
      </c>
      <c r="M63" s="31" t="str">
        <f t="shared" si="2"/>
        <v/>
      </c>
      <c r="N63" s="35" t="str">
        <f t="shared" si="5"/>
        <v/>
      </c>
      <c r="O63" s="36" t="e">
        <f>IF(H63="I",N63*Contagem!$U$11,IF(H63="E",N63*Contagem!$U$13,IF(H63="A",N63*Contagem!$U$12,IF(H63="T",N63*Contagem!$U$14,""))))</f>
        <v>#VALUE!</v>
      </c>
      <c r="P63" s="95"/>
      <c r="Q63" s="96"/>
      <c r="R63" s="96"/>
      <c r="S63" s="96"/>
      <c r="T63" s="96"/>
    </row>
    <row r="64" spans="1:20" ht="18" customHeight="1">
      <c r="A64" s="97"/>
      <c r="B64" s="98"/>
      <c r="C64" s="98"/>
      <c r="D64" s="98"/>
      <c r="E64" s="98"/>
      <c r="F64" s="99"/>
      <c r="G64" s="25"/>
      <c r="H64" s="23" t="s">
        <v>35</v>
      </c>
      <c r="I64" s="25"/>
      <c r="J64" s="25"/>
      <c r="K64" s="25" t="str">
        <f t="shared" si="0"/>
        <v/>
      </c>
      <c r="L64" s="28" t="str">
        <f t="shared" si="4"/>
        <v/>
      </c>
      <c r="M64" s="31" t="str">
        <f t="shared" si="2"/>
        <v/>
      </c>
      <c r="N64" s="35" t="str">
        <f t="shared" si="5"/>
        <v/>
      </c>
      <c r="O64" s="36" t="e">
        <f>IF(H64="I",N64*Contagem!$U$11,IF(H64="E",N64*Contagem!$U$13,IF(H64="A",N64*Contagem!$U$12,IF(H64="T",N64*Contagem!$U$14,""))))</f>
        <v>#VALUE!</v>
      </c>
      <c r="P64" s="95"/>
      <c r="Q64" s="96"/>
      <c r="R64" s="96"/>
      <c r="S64" s="96"/>
      <c r="T64" s="96"/>
    </row>
    <row r="65" spans="1:20" ht="18" customHeight="1">
      <c r="A65" s="97"/>
      <c r="B65" s="98"/>
      <c r="C65" s="98"/>
      <c r="D65" s="98"/>
      <c r="E65" s="98"/>
      <c r="F65" s="99"/>
      <c r="G65" s="25"/>
      <c r="H65" s="23" t="s">
        <v>35</v>
      </c>
      <c r="I65" s="25"/>
      <c r="J65" s="25"/>
      <c r="K65" s="25" t="str">
        <f t="shared" si="0"/>
        <v/>
      </c>
      <c r="L65" s="28" t="str">
        <f t="shared" si="4"/>
        <v/>
      </c>
      <c r="M65" s="31" t="str">
        <f t="shared" si="2"/>
        <v/>
      </c>
      <c r="N65" s="35" t="str">
        <f t="shared" si="5"/>
        <v/>
      </c>
      <c r="O65" s="36" t="e">
        <f>IF(H65="I",N65*Contagem!$U$11,IF(H65="E",N65*Contagem!$U$13,IF(H65="A",N65*Contagem!$U$12,IF(H65="T",N65*Contagem!$U$14,""))))</f>
        <v>#VALUE!</v>
      </c>
      <c r="P65" s="95"/>
      <c r="Q65" s="96"/>
      <c r="R65" s="96"/>
      <c r="S65" s="96"/>
      <c r="T65" s="96"/>
    </row>
    <row r="66" spans="1:20" ht="18" customHeight="1">
      <c r="A66" s="97"/>
      <c r="B66" s="98"/>
      <c r="C66" s="98"/>
      <c r="D66" s="98"/>
      <c r="E66" s="98"/>
      <c r="F66" s="99"/>
      <c r="G66" s="25"/>
      <c r="H66" s="23" t="s">
        <v>35</v>
      </c>
      <c r="I66" s="25"/>
      <c r="J66" s="25"/>
      <c r="K66" s="25" t="str">
        <f t="shared" si="0"/>
        <v/>
      </c>
      <c r="L66" s="28" t="str">
        <f t="shared" si="4"/>
        <v/>
      </c>
      <c r="M66" s="31" t="str">
        <f t="shared" si="2"/>
        <v/>
      </c>
      <c r="N66" s="35" t="str">
        <f t="shared" si="5"/>
        <v/>
      </c>
      <c r="O66" s="36" t="e">
        <f>IF(H66="I",N66*Contagem!$U$11,IF(H66="E",N66*Contagem!$U$13,IF(H66="A",N66*Contagem!$U$12,IF(H66="T",N66*Contagem!$U$14,""))))</f>
        <v>#VALUE!</v>
      </c>
      <c r="P66" s="95"/>
      <c r="Q66" s="96"/>
      <c r="R66" s="96"/>
      <c r="S66" s="96"/>
      <c r="T66" s="96"/>
    </row>
    <row r="67" spans="1:20" ht="18" customHeight="1">
      <c r="A67" s="97"/>
      <c r="B67" s="98"/>
      <c r="C67" s="98"/>
      <c r="D67" s="98"/>
      <c r="E67" s="98"/>
      <c r="F67" s="99"/>
      <c r="G67" s="25"/>
      <c r="H67" s="23" t="s">
        <v>35</v>
      </c>
      <c r="I67" s="25"/>
      <c r="J67" s="25"/>
      <c r="K67" s="25" t="str">
        <f t="shared" si="0"/>
        <v/>
      </c>
      <c r="L67" s="28" t="str">
        <f t="shared" si="4"/>
        <v/>
      </c>
      <c r="M67" s="31" t="str">
        <f t="shared" si="2"/>
        <v/>
      </c>
      <c r="N67" s="35" t="str">
        <f t="shared" si="5"/>
        <v/>
      </c>
      <c r="O67" s="36" t="e">
        <f>IF(H67="I",N67*Contagem!$U$11,IF(H67="E",N67*Contagem!$U$13,IF(H67="A",N67*Contagem!$U$12,IF(H67="T",N67*Contagem!$U$14,""))))</f>
        <v>#VALUE!</v>
      </c>
      <c r="P67" s="95"/>
      <c r="Q67" s="96"/>
      <c r="R67" s="96"/>
      <c r="S67" s="96"/>
      <c r="T67" s="96"/>
    </row>
    <row r="68" spans="1:20" ht="18" customHeight="1">
      <c r="A68" s="97"/>
      <c r="B68" s="98"/>
      <c r="C68" s="98"/>
      <c r="D68" s="98"/>
      <c r="E68" s="98"/>
      <c r="F68" s="99"/>
      <c r="G68" s="25"/>
      <c r="H68" s="23" t="s">
        <v>35</v>
      </c>
      <c r="I68" s="25"/>
      <c r="J68" s="25"/>
      <c r="K68" s="25" t="str">
        <f t="shared" si="0"/>
        <v/>
      </c>
      <c r="L68" s="28" t="str">
        <f t="shared" si="4"/>
        <v/>
      </c>
      <c r="M68" s="31" t="str">
        <f t="shared" si="2"/>
        <v/>
      </c>
      <c r="N68" s="35" t="str">
        <f t="shared" si="5"/>
        <v/>
      </c>
      <c r="O68" s="36" t="e">
        <f>IF(H68="I",N68*Contagem!$U$11,IF(H68="E",N68*Contagem!$U$13,IF(H68="A",N68*Contagem!$U$12,IF(H68="T",N68*Contagem!$U$14,""))))</f>
        <v>#VALUE!</v>
      </c>
      <c r="P68" s="95"/>
      <c r="Q68" s="96"/>
      <c r="R68" s="96"/>
      <c r="S68" s="96"/>
      <c r="T68" s="96"/>
    </row>
    <row r="69" spans="1:20" ht="18" customHeight="1">
      <c r="A69" s="64"/>
      <c r="B69" s="37"/>
      <c r="C69" s="37"/>
      <c r="D69" s="37"/>
      <c r="E69" s="37"/>
      <c r="F69" s="65"/>
      <c r="G69" s="25"/>
      <c r="H69" s="23" t="s">
        <v>35</v>
      </c>
      <c r="I69" s="25"/>
      <c r="J69" s="25"/>
      <c r="K69" s="25" t="str">
        <f t="shared" si="0"/>
        <v/>
      </c>
      <c r="L69" s="28" t="str">
        <f t="shared" si="4"/>
        <v/>
      </c>
      <c r="M69" s="31" t="str">
        <f t="shared" si="2"/>
        <v/>
      </c>
      <c r="N69" s="35" t="str">
        <f t="shared" si="5"/>
        <v/>
      </c>
      <c r="O69" s="36" t="e">
        <f>IF(H69="I",N69*Contagem!$U$11,IF(H69="E",N69*Contagem!$U$13,IF(H69="A",N69*Contagem!$U$12,IF(H69="T",N69*Contagem!$U$14,""))))</f>
        <v>#VALUE!</v>
      </c>
      <c r="P69" s="95"/>
      <c r="Q69" s="96"/>
      <c r="R69" s="96"/>
      <c r="S69" s="96"/>
      <c r="T69" s="96"/>
    </row>
  </sheetData>
  <mergeCells count="102">
    <mergeCell ref="P26:T26"/>
    <mergeCell ref="P27:T27"/>
    <mergeCell ref="P28:T28"/>
    <mergeCell ref="P29:T29"/>
    <mergeCell ref="P31:T31"/>
    <mergeCell ref="P32:T32"/>
    <mergeCell ref="P30:T30"/>
    <mergeCell ref="P44:T44"/>
    <mergeCell ref="A10:F10"/>
    <mergeCell ref="P19:T19"/>
    <mergeCell ref="P20:T20"/>
    <mergeCell ref="P17:T17"/>
    <mergeCell ref="A48:F48"/>
    <mergeCell ref="P10:T10"/>
    <mergeCell ref="P11:T11"/>
    <mergeCell ref="P12:T12"/>
    <mergeCell ref="P13:T13"/>
    <mergeCell ref="P14:T14"/>
    <mergeCell ref="P23:T23"/>
    <mergeCell ref="A13:F13"/>
    <mergeCell ref="P24:T24"/>
    <mergeCell ref="P25:T25"/>
    <mergeCell ref="P21:T21"/>
    <mergeCell ref="P22:T22"/>
    <mergeCell ref="P18:T18"/>
    <mergeCell ref="P15:T15"/>
    <mergeCell ref="P16:T16"/>
    <mergeCell ref="A51:F51"/>
    <mergeCell ref="A5:F5"/>
    <mergeCell ref="A4:F4"/>
    <mergeCell ref="A14:F14"/>
    <mergeCell ref="A6:E6"/>
    <mergeCell ref="A7:F7"/>
    <mergeCell ref="A11:F11"/>
    <mergeCell ref="A12:F12"/>
    <mergeCell ref="A9:F9"/>
    <mergeCell ref="A8:F8"/>
    <mergeCell ref="A47:F47"/>
    <mergeCell ref="A1:O3"/>
    <mergeCell ref="G4:T4"/>
    <mergeCell ref="N6:O6"/>
    <mergeCell ref="P7:T7"/>
    <mergeCell ref="G5:T5"/>
    <mergeCell ref="F6:G6"/>
    <mergeCell ref="H6:M6"/>
    <mergeCell ref="A49:F49"/>
    <mergeCell ref="A50:F50"/>
    <mergeCell ref="P8:T8"/>
    <mergeCell ref="P9:T9"/>
    <mergeCell ref="P33:T33"/>
    <mergeCell ref="P34:T34"/>
    <mergeCell ref="P35:T35"/>
    <mergeCell ref="P36:T36"/>
    <mergeCell ref="P37:T37"/>
    <mergeCell ref="P38:T38"/>
    <mergeCell ref="P39:T39"/>
    <mergeCell ref="P41:T41"/>
    <mergeCell ref="P45:T45"/>
    <mergeCell ref="P46:T46"/>
    <mergeCell ref="P47:T47"/>
    <mergeCell ref="P40:T40"/>
    <mergeCell ref="P43:T43"/>
    <mergeCell ref="P66:T66"/>
    <mergeCell ref="P67:T67"/>
    <mergeCell ref="A57:F57"/>
    <mergeCell ref="A58:F58"/>
    <mergeCell ref="A59:F59"/>
    <mergeCell ref="A60:F60"/>
    <mergeCell ref="P57:T57"/>
    <mergeCell ref="P52:T52"/>
    <mergeCell ref="P53:T53"/>
    <mergeCell ref="P54:T54"/>
    <mergeCell ref="P55:T55"/>
    <mergeCell ref="P56:T56"/>
    <mergeCell ref="P59:T59"/>
    <mergeCell ref="P58:T58"/>
    <mergeCell ref="A53:F53"/>
    <mergeCell ref="A52:F52"/>
    <mergeCell ref="P68:T68"/>
    <mergeCell ref="P69:T69"/>
    <mergeCell ref="P62:T62"/>
    <mergeCell ref="P63:T63"/>
    <mergeCell ref="P42:T42"/>
    <mergeCell ref="A67:F67"/>
    <mergeCell ref="A68:F68"/>
    <mergeCell ref="A62:F62"/>
    <mergeCell ref="A63:F63"/>
    <mergeCell ref="A64:F64"/>
    <mergeCell ref="A65:F65"/>
    <mergeCell ref="A66:F66"/>
    <mergeCell ref="A55:F55"/>
    <mergeCell ref="A56:F56"/>
    <mergeCell ref="P60:T60"/>
    <mergeCell ref="P61:T61"/>
    <mergeCell ref="P64:T64"/>
    <mergeCell ref="P65:T65"/>
    <mergeCell ref="A61:F61"/>
    <mergeCell ref="A54:F54"/>
    <mergeCell ref="P48:T48"/>
    <mergeCell ref="P49:T49"/>
    <mergeCell ref="P50:T50"/>
    <mergeCell ref="P51:T51"/>
  </mergeCells>
  <conditionalFormatting sqref="H43:H69 H8:H40">
    <cfRule type="cellIs" dxfId="8" priority="22" operator="equal">
      <formula>"I"</formula>
    </cfRule>
  </conditionalFormatting>
  <conditionalFormatting sqref="H43:H69 H8:H40">
    <cfRule type="cellIs" dxfId="7" priority="23" operator="equal">
      <formula>"A"</formula>
    </cfRule>
  </conditionalFormatting>
  <conditionalFormatting sqref="H43:H69 H8:H40">
    <cfRule type="cellIs" dxfId="6" priority="24" operator="equal">
      <formula>"E"</formula>
    </cfRule>
  </conditionalFormatting>
  <conditionalFormatting sqref="H41">
    <cfRule type="cellIs" dxfId="5" priority="7" operator="equal">
      <formula>"I"</formula>
    </cfRule>
  </conditionalFormatting>
  <conditionalFormatting sqref="H41">
    <cfRule type="cellIs" dxfId="4" priority="8" operator="equal">
      <formula>"A"</formula>
    </cfRule>
  </conditionalFormatting>
  <conditionalFormatting sqref="H41">
    <cfRule type="cellIs" dxfId="3" priority="9" operator="equal">
      <formula>"E"</formula>
    </cfRule>
  </conditionalFormatting>
  <conditionalFormatting sqref="H42">
    <cfRule type="cellIs" dxfId="2" priority="4" operator="equal">
      <formula>"I"</formula>
    </cfRule>
  </conditionalFormatting>
  <conditionalFormatting sqref="H42">
    <cfRule type="cellIs" dxfId="1" priority="5" operator="equal">
      <formula>"A"</formula>
    </cfRule>
  </conditionalFormatting>
  <conditionalFormatting sqref="H42">
    <cfRule type="cellIs" dxfId="0" priority="6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9"/>
  <sheetViews>
    <sheetView showGridLines="0" topLeftCell="A7" workbookViewId="0">
      <selection activeCell="M11" sqref="M11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18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20"/>
    </row>
    <row r="2" spans="1:12" ht="12" customHeight="1">
      <c r="A2" s="101"/>
      <c r="B2" s="86"/>
      <c r="C2" s="86"/>
      <c r="D2" s="86"/>
      <c r="E2" s="86"/>
      <c r="F2" s="86"/>
      <c r="G2" s="86"/>
      <c r="H2" s="86"/>
      <c r="I2" s="86"/>
      <c r="J2" s="86"/>
      <c r="K2" s="86"/>
      <c r="L2" s="121"/>
    </row>
    <row r="3" spans="1:12" ht="12" customHeight="1">
      <c r="A3" s="122"/>
      <c r="B3" s="89"/>
      <c r="C3" s="89"/>
      <c r="D3" s="89"/>
      <c r="E3" s="89"/>
      <c r="F3" s="89"/>
      <c r="G3" s="89"/>
      <c r="H3" s="89"/>
      <c r="I3" s="89"/>
      <c r="J3" s="89"/>
      <c r="K3" s="89"/>
      <c r="L3" s="123"/>
    </row>
    <row r="4" spans="1:12" ht="12" customHeight="1">
      <c r="A4" s="127" t="str">
        <f>Contagem!A5&amp;" : "&amp;Contagem!F5</f>
        <v>Aplicação : SW</v>
      </c>
      <c r="B4" s="72"/>
      <c r="C4" s="72"/>
      <c r="D4" s="72"/>
      <c r="E4" s="73"/>
      <c r="F4" s="125" t="str">
        <f>Contagem!A6&amp;" : "&amp;Contagem!F6</f>
        <v>Projeto : Sistema Web</v>
      </c>
      <c r="G4" s="72"/>
      <c r="H4" s="72"/>
      <c r="I4" s="72"/>
      <c r="J4" s="72"/>
      <c r="K4" s="72"/>
      <c r="L4" s="126"/>
    </row>
    <row r="5" spans="1:12" ht="12" customHeight="1">
      <c r="A5" s="127" t="str">
        <f>Contagem!A7&amp;" : "&amp;Contagem!F7</f>
        <v>Responsável : Silvio Coelho</v>
      </c>
      <c r="B5" s="72"/>
      <c r="C5" s="72"/>
      <c r="D5" s="72"/>
      <c r="E5" s="72"/>
      <c r="F5" s="125" t="str">
        <f>Contagem!A8&amp;" : "&amp;Contagem!F8</f>
        <v xml:space="preserve">Revisor : </v>
      </c>
      <c r="G5" s="72"/>
      <c r="H5" s="72"/>
      <c r="I5" s="72"/>
      <c r="J5" s="72"/>
      <c r="K5" s="72"/>
      <c r="L5" s="126"/>
    </row>
    <row r="6" spans="1:12" ht="12" customHeight="1">
      <c r="A6" s="3" t="str">
        <f>Contagem!A4&amp;" : "&amp;Contagem!F4</f>
        <v>Empresa : Infinity Brasil</v>
      </c>
      <c r="B6" s="4"/>
      <c r="C6" s="4"/>
      <c r="D6" s="5"/>
      <c r="E6" s="5"/>
      <c r="F6" s="130" t="str">
        <f>Contagem!R4&amp;" = "&amp;VALUE(Contagem!T4)</f>
        <v>R$/PF = 0</v>
      </c>
      <c r="G6" s="73"/>
      <c r="H6" s="130" t="str">
        <f>" Custo= "&amp;DOLLAR(Contagem!W4)</f>
        <v xml:space="preserve"> Custo= R$ 0,00</v>
      </c>
      <c r="I6" s="72"/>
      <c r="J6" s="73"/>
      <c r="K6" s="129" t="str">
        <f>"PF  = "&amp;VALUE(Contagem!W5)</f>
        <v>PF  = 134</v>
      </c>
      <c r="L6" s="126"/>
    </row>
    <row r="7" spans="1:12" ht="12" customHeight="1">
      <c r="A7" s="131" t="s">
        <v>6</v>
      </c>
      <c r="B7" s="83"/>
      <c r="C7" s="132" t="s">
        <v>8</v>
      </c>
      <c r="D7" s="83"/>
      <c r="E7" s="83"/>
      <c r="F7" s="83"/>
      <c r="G7" s="124" t="s">
        <v>9</v>
      </c>
      <c r="H7" s="124"/>
      <c r="I7" s="124" t="s">
        <v>11</v>
      </c>
      <c r="J7" s="128"/>
      <c r="K7" s="124"/>
      <c r="L7" s="128"/>
    </row>
    <row r="8" spans="1:12" ht="12" customHeight="1">
      <c r="A8" s="122"/>
      <c r="B8" s="89"/>
      <c r="C8" s="89"/>
      <c r="D8" s="89"/>
      <c r="E8" s="89"/>
      <c r="F8" s="89"/>
      <c r="G8" s="89"/>
      <c r="H8" s="89"/>
      <c r="I8" s="89"/>
      <c r="J8" s="123"/>
      <c r="K8" s="89"/>
      <c r="L8" s="123"/>
    </row>
    <row r="9" spans="1:12" ht="12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ht="12" customHeight="1">
      <c r="A10" s="16"/>
      <c r="B10" s="18" t="s">
        <v>29</v>
      </c>
      <c r="C10" s="20">
        <f>COUNTIF(CF,"EEL")</f>
        <v>7</v>
      </c>
      <c r="D10" s="18"/>
      <c r="E10" s="24" t="s">
        <v>31</v>
      </c>
      <c r="F10" s="24" t="s">
        <v>37</v>
      </c>
      <c r="G10" s="20">
        <f>C10*3</f>
        <v>21</v>
      </c>
      <c r="H10" s="18"/>
      <c r="I10" s="26"/>
      <c r="J10" s="18"/>
      <c r="K10" s="18"/>
      <c r="L10" s="27"/>
    </row>
    <row r="11" spans="1:12" ht="12" customHeight="1">
      <c r="A11" s="16"/>
      <c r="B11" s="18"/>
      <c r="C11" s="20">
        <f>COUNTIF(CF,"EEA")</f>
        <v>1</v>
      </c>
      <c r="D11" s="18"/>
      <c r="E11" s="24" t="s">
        <v>39</v>
      </c>
      <c r="F11" s="24" t="s">
        <v>40</v>
      </c>
      <c r="G11" s="20">
        <f>C11*4</f>
        <v>4</v>
      </c>
      <c r="H11" s="18"/>
      <c r="I11" s="26"/>
      <c r="J11" s="18"/>
      <c r="K11" s="18"/>
      <c r="L11" s="27"/>
    </row>
    <row r="12" spans="1:12" ht="12" customHeight="1">
      <c r="A12" s="16"/>
      <c r="B12" s="18"/>
      <c r="C12" s="20">
        <f>COUNTIF(CF,"EEH")</f>
        <v>7</v>
      </c>
      <c r="D12" s="18"/>
      <c r="E12" s="24" t="s">
        <v>41</v>
      </c>
      <c r="F12" s="24" t="s">
        <v>42</v>
      </c>
      <c r="G12" s="20">
        <f>C12*6</f>
        <v>42</v>
      </c>
      <c r="H12" s="18"/>
      <c r="I12" s="26"/>
      <c r="J12" s="18"/>
      <c r="K12" s="18"/>
      <c r="L12" s="29"/>
    </row>
    <row r="13" spans="1:12" ht="6.75" customHeight="1">
      <c r="A13" s="16"/>
      <c r="B13" s="18"/>
      <c r="C13" s="14"/>
      <c r="D13" s="18"/>
      <c r="E13" s="18"/>
      <c r="F13" s="18"/>
      <c r="G13" s="14"/>
      <c r="H13" s="18"/>
      <c r="I13" s="18"/>
      <c r="J13" s="18"/>
      <c r="K13" s="18"/>
      <c r="L13" s="27"/>
    </row>
    <row r="14" spans="1:12" ht="12" customHeight="1">
      <c r="A14" s="16"/>
      <c r="B14" s="30" t="s">
        <v>44</v>
      </c>
      <c r="C14" s="20">
        <f>SUM(C10:C12)</f>
        <v>15</v>
      </c>
      <c r="D14" s="18"/>
      <c r="E14" s="18"/>
      <c r="F14" s="30" t="s">
        <v>44</v>
      </c>
      <c r="G14" s="20">
        <f>SUM(G10:G12)</f>
        <v>67</v>
      </c>
      <c r="H14" s="18"/>
      <c r="I14" s="32">
        <f>IF($G$45&lt;&gt;0,G14/$G$45,"")</f>
        <v>0.5</v>
      </c>
      <c r="J14" s="18"/>
      <c r="K14" s="18"/>
      <c r="L14" s="27"/>
    </row>
    <row r="15" spans="1:12" ht="6" customHeight="1">
      <c r="A15" s="33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4"/>
    </row>
    <row r="16" spans="1:12" ht="12" customHeight="1">
      <c r="A16" s="1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27"/>
    </row>
    <row r="17" spans="1:12" ht="12" customHeight="1">
      <c r="A17" s="16"/>
      <c r="B17" s="18" t="s">
        <v>48</v>
      </c>
      <c r="C17" s="20">
        <f>COUNTIF(CF,"SEL")</f>
        <v>0</v>
      </c>
      <c r="D17" s="18"/>
      <c r="E17" s="24" t="s">
        <v>31</v>
      </c>
      <c r="F17" s="24" t="s">
        <v>40</v>
      </c>
      <c r="G17" s="20">
        <f>C17*4</f>
        <v>0</v>
      </c>
      <c r="H17" s="18"/>
      <c r="I17" s="18"/>
      <c r="J17" s="18"/>
      <c r="K17" s="18"/>
      <c r="L17" s="27"/>
    </row>
    <row r="18" spans="1:12" ht="12" customHeight="1">
      <c r="A18" s="16"/>
      <c r="B18" s="18"/>
      <c r="C18" s="20">
        <f>COUNTIF(CF,"SEA")</f>
        <v>0</v>
      </c>
      <c r="D18" s="18"/>
      <c r="E18" s="24" t="s">
        <v>39</v>
      </c>
      <c r="F18" s="24" t="s">
        <v>49</v>
      </c>
      <c r="G18" s="20">
        <f>C18*5</f>
        <v>0</v>
      </c>
      <c r="H18" s="18"/>
      <c r="I18" s="18"/>
      <c r="J18" s="18"/>
      <c r="K18" s="18"/>
      <c r="L18" s="27"/>
    </row>
    <row r="19" spans="1:12" ht="12" customHeight="1">
      <c r="A19" s="16"/>
      <c r="B19" s="18"/>
      <c r="C19" s="20">
        <f>COUNTIF(CF,"SEH")</f>
        <v>0</v>
      </c>
      <c r="D19" s="18"/>
      <c r="E19" s="24" t="s">
        <v>41</v>
      </c>
      <c r="F19" s="24" t="s">
        <v>50</v>
      </c>
      <c r="G19" s="20">
        <f>C19*7</f>
        <v>0</v>
      </c>
      <c r="H19" s="18"/>
      <c r="I19" s="18"/>
      <c r="J19" s="18"/>
      <c r="K19" s="18"/>
      <c r="L19" s="29"/>
    </row>
    <row r="20" spans="1:12" ht="6.75" customHeight="1">
      <c r="A20" s="16"/>
      <c r="B20" s="18"/>
      <c r="C20" s="14"/>
      <c r="D20" s="18"/>
      <c r="E20" s="18"/>
      <c r="F20" s="18"/>
      <c r="G20" s="14"/>
      <c r="H20" s="18"/>
      <c r="I20" s="18"/>
      <c r="J20" s="18"/>
      <c r="K20" s="18"/>
      <c r="L20" s="27"/>
    </row>
    <row r="21" spans="1:12" ht="12" customHeight="1">
      <c r="A21" s="16"/>
      <c r="B21" s="30" t="s">
        <v>44</v>
      </c>
      <c r="C21" s="20">
        <f>SUM(C17:C19)</f>
        <v>0</v>
      </c>
      <c r="D21" s="18"/>
      <c r="E21" s="18"/>
      <c r="F21" s="30" t="s">
        <v>44</v>
      </c>
      <c r="G21" s="20">
        <f>SUM(G17:G19)</f>
        <v>0</v>
      </c>
      <c r="H21" s="18"/>
      <c r="I21" s="38">
        <f>IF($G$45&lt;&gt;0,G21/$G$45,"")</f>
        <v>0</v>
      </c>
      <c r="J21" s="18"/>
      <c r="K21" s="18"/>
      <c r="L21" s="27"/>
    </row>
    <row r="22" spans="1:12" ht="6" customHeight="1">
      <c r="A22" s="33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34"/>
    </row>
    <row r="23" spans="1:12" ht="12" customHeight="1">
      <c r="A23" s="13"/>
      <c r="B23" s="14"/>
      <c r="C23" s="18"/>
      <c r="D23" s="14"/>
      <c r="E23" s="14"/>
      <c r="F23" s="14"/>
      <c r="G23" s="18"/>
      <c r="H23" s="14"/>
      <c r="I23" s="14"/>
      <c r="J23" s="14"/>
      <c r="K23" s="14"/>
      <c r="L23" s="15"/>
    </row>
    <row r="24" spans="1:12" ht="12" customHeight="1">
      <c r="A24" s="16"/>
      <c r="B24" s="18" t="s">
        <v>51</v>
      </c>
      <c r="C24" s="20">
        <f>COUNTIF(CF,"CEL")</f>
        <v>6</v>
      </c>
      <c r="D24" s="18"/>
      <c r="E24" s="24" t="s">
        <v>31</v>
      </c>
      <c r="F24" s="24" t="s">
        <v>37</v>
      </c>
      <c r="G24" s="20">
        <f>C24*3</f>
        <v>18</v>
      </c>
      <c r="H24" s="18"/>
      <c r="I24" s="18"/>
      <c r="J24" s="18"/>
      <c r="K24" s="18"/>
      <c r="L24" s="27"/>
    </row>
    <row r="25" spans="1:12" ht="12" customHeight="1">
      <c r="A25" s="16"/>
      <c r="B25" s="18"/>
      <c r="C25" s="20">
        <f>COUNTIF(CF,"CEA")</f>
        <v>3</v>
      </c>
      <c r="D25" s="18"/>
      <c r="E25" s="24" t="s">
        <v>39</v>
      </c>
      <c r="F25" s="24" t="s">
        <v>40</v>
      </c>
      <c r="G25" s="20">
        <f>C25*4</f>
        <v>12</v>
      </c>
      <c r="H25" s="18"/>
      <c r="I25" s="18"/>
      <c r="J25" s="18"/>
      <c r="K25" s="18"/>
      <c r="L25" s="27"/>
    </row>
    <row r="26" spans="1:12" ht="12" customHeight="1">
      <c r="A26" s="16"/>
      <c r="B26" s="18"/>
      <c r="C26" s="20">
        <f>COUNTIF(CF,"CEH")</f>
        <v>0</v>
      </c>
      <c r="D26" s="18"/>
      <c r="E26" s="24" t="s">
        <v>41</v>
      </c>
      <c r="F26" s="24" t="s">
        <v>42</v>
      </c>
      <c r="G26" s="20">
        <f>C26*6</f>
        <v>0</v>
      </c>
      <c r="H26" s="18"/>
      <c r="I26" s="18"/>
      <c r="J26" s="18"/>
      <c r="K26" s="18"/>
      <c r="L26" s="29"/>
    </row>
    <row r="27" spans="1:12" ht="6.75" customHeight="1">
      <c r="A27" s="16"/>
      <c r="B27" s="18"/>
      <c r="C27" s="14"/>
      <c r="D27" s="18"/>
      <c r="E27" s="18"/>
      <c r="F27" s="18"/>
      <c r="G27" s="14"/>
      <c r="H27" s="18"/>
      <c r="I27" s="18"/>
      <c r="J27" s="18"/>
      <c r="K27" s="18"/>
      <c r="L27" s="27"/>
    </row>
    <row r="28" spans="1:12" ht="12" customHeight="1">
      <c r="A28" s="16"/>
      <c r="B28" s="30" t="s">
        <v>44</v>
      </c>
      <c r="C28" s="20">
        <f>SUM(C24:C26)</f>
        <v>9</v>
      </c>
      <c r="D28" s="18"/>
      <c r="E28" s="18"/>
      <c r="F28" s="30" t="s">
        <v>44</v>
      </c>
      <c r="G28" s="20">
        <f>SUM(G24:G26)</f>
        <v>30</v>
      </c>
      <c r="H28" s="18"/>
      <c r="I28" s="42">
        <f>IF($G$45&lt;&gt;0,G28/$G$45,"")</f>
        <v>0.22388059701492538</v>
      </c>
      <c r="J28" s="18"/>
      <c r="K28" s="18"/>
      <c r="L28" s="27"/>
    </row>
    <row r="29" spans="1:12" ht="6" customHeight="1">
      <c r="A29" s="33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34"/>
    </row>
    <row r="30" spans="1:12" ht="12" customHeight="1">
      <c r="A30" s="13"/>
      <c r="B30" s="14"/>
      <c r="C30" s="18"/>
      <c r="D30" s="14"/>
      <c r="E30" s="14"/>
      <c r="F30" s="14"/>
      <c r="G30" s="18"/>
      <c r="H30" s="14"/>
      <c r="I30" s="14"/>
      <c r="J30" s="14"/>
      <c r="K30" s="14"/>
      <c r="L30" s="15"/>
    </row>
    <row r="31" spans="1:12" ht="12" customHeight="1">
      <c r="A31" s="16"/>
      <c r="B31" s="18" t="s">
        <v>30</v>
      </c>
      <c r="C31" s="20">
        <f>COUNTIF(CF,"ALIL")</f>
        <v>1</v>
      </c>
      <c r="D31" s="18"/>
      <c r="E31" s="18" t="s">
        <v>31</v>
      </c>
      <c r="F31" s="18" t="s">
        <v>50</v>
      </c>
      <c r="G31" s="20">
        <f>C31*7</f>
        <v>7</v>
      </c>
      <c r="H31" s="18"/>
      <c r="I31" s="18"/>
      <c r="J31" s="18"/>
      <c r="K31" s="18"/>
      <c r="L31" s="27"/>
    </row>
    <row r="32" spans="1:12" ht="12" customHeight="1">
      <c r="A32" s="16"/>
      <c r="B32" s="18"/>
      <c r="C32" s="20">
        <f>COUNTIF(CF,"ALIA")</f>
        <v>3</v>
      </c>
      <c r="D32" s="18"/>
      <c r="E32" s="18" t="s">
        <v>39</v>
      </c>
      <c r="F32" s="18" t="s">
        <v>53</v>
      </c>
      <c r="G32" s="20">
        <f>C32*10</f>
        <v>30</v>
      </c>
      <c r="H32" s="18"/>
      <c r="I32" s="18"/>
      <c r="J32" s="18"/>
      <c r="K32" s="18"/>
      <c r="L32" s="27"/>
    </row>
    <row r="33" spans="1:12" ht="12" customHeight="1">
      <c r="A33" s="16"/>
      <c r="B33" s="18"/>
      <c r="C33" s="20">
        <f>COUNTIF(CF,"ALIH")</f>
        <v>0</v>
      </c>
      <c r="D33" s="18"/>
      <c r="E33" s="18" t="s">
        <v>41</v>
      </c>
      <c r="F33" s="18" t="s">
        <v>54</v>
      </c>
      <c r="G33" s="20">
        <f>C33*15</f>
        <v>0</v>
      </c>
      <c r="H33" s="18"/>
      <c r="I33" s="18"/>
      <c r="J33" s="18"/>
      <c r="K33" s="18"/>
      <c r="L33" s="29"/>
    </row>
    <row r="34" spans="1:12" ht="6.75" customHeight="1">
      <c r="A34" s="16"/>
      <c r="B34" s="18"/>
      <c r="C34" s="14"/>
      <c r="D34" s="18"/>
      <c r="E34" s="18"/>
      <c r="F34" s="18"/>
      <c r="G34" s="14"/>
      <c r="H34" s="18"/>
      <c r="I34" s="18"/>
      <c r="J34" s="18"/>
      <c r="K34" s="18"/>
      <c r="L34" s="27"/>
    </row>
    <row r="35" spans="1:12" ht="12" customHeight="1">
      <c r="A35" s="16"/>
      <c r="B35" s="30" t="s">
        <v>44</v>
      </c>
      <c r="C35" s="20">
        <f>SUM(C31:C33)</f>
        <v>4</v>
      </c>
      <c r="D35" s="18"/>
      <c r="E35" s="18"/>
      <c r="F35" s="30" t="s">
        <v>44</v>
      </c>
      <c r="G35" s="20">
        <f>SUM(G31:G33)</f>
        <v>37</v>
      </c>
      <c r="H35" s="18"/>
      <c r="I35" s="43">
        <f>IF($G$45&lt;&gt;0,G35/$G$45,"")</f>
        <v>0.27611940298507465</v>
      </c>
      <c r="J35" s="18"/>
      <c r="K35" s="18"/>
      <c r="L35" s="27"/>
    </row>
    <row r="36" spans="1:12" ht="6" customHeight="1">
      <c r="A36" s="33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34"/>
    </row>
    <row r="37" spans="1:12" ht="12" customHeight="1">
      <c r="A37" s="13"/>
      <c r="B37" s="14"/>
      <c r="C37" s="18"/>
      <c r="D37" s="14"/>
      <c r="E37" s="14"/>
      <c r="F37" s="14"/>
      <c r="G37" s="18"/>
      <c r="H37" s="14"/>
      <c r="I37" s="14"/>
      <c r="J37" s="14"/>
      <c r="K37" s="14"/>
      <c r="L37" s="15"/>
    </row>
    <row r="38" spans="1:12" ht="12" customHeight="1">
      <c r="A38" s="16"/>
      <c r="B38" s="18" t="s">
        <v>55</v>
      </c>
      <c r="C38" s="20">
        <f>COUNTIF(CF,"AIEL")</f>
        <v>0</v>
      </c>
      <c r="D38" s="18"/>
      <c r="E38" s="18" t="s">
        <v>31</v>
      </c>
      <c r="F38" s="18" t="s">
        <v>49</v>
      </c>
      <c r="G38" s="20">
        <f>C38*5</f>
        <v>0</v>
      </c>
      <c r="H38" s="18"/>
      <c r="I38" s="18"/>
      <c r="J38" s="18"/>
      <c r="K38" s="18"/>
      <c r="L38" s="27"/>
    </row>
    <row r="39" spans="1:12" ht="12" customHeight="1">
      <c r="A39" s="16"/>
      <c r="B39" s="18"/>
      <c r="C39" s="20">
        <f>COUNTIF(CF,"AIEA")</f>
        <v>0</v>
      </c>
      <c r="D39" s="18"/>
      <c r="E39" s="18" t="s">
        <v>39</v>
      </c>
      <c r="F39" s="18" t="s">
        <v>50</v>
      </c>
      <c r="G39" s="20">
        <f>C39*7</f>
        <v>0</v>
      </c>
      <c r="H39" s="18"/>
      <c r="I39" s="18"/>
      <c r="J39" s="18"/>
      <c r="K39" s="18"/>
      <c r="L39" s="27"/>
    </row>
    <row r="40" spans="1:12" ht="12" customHeight="1">
      <c r="A40" s="16"/>
      <c r="B40" s="18"/>
      <c r="C40" s="20">
        <f>COUNTIF(CF,"AIEH")</f>
        <v>0</v>
      </c>
      <c r="D40" s="18"/>
      <c r="E40" s="18" t="s">
        <v>41</v>
      </c>
      <c r="F40" s="18" t="s">
        <v>53</v>
      </c>
      <c r="G40" s="20">
        <f>C40*10</f>
        <v>0</v>
      </c>
      <c r="H40" s="18"/>
      <c r="I40" s="18"/>
      <c r="J40" s="18"/>
      <c r="K40" s="18"/>
      <c r="L40" s="29"/>
    </row>
    <row r="41" spans="1:12" ht="6.75" customHeight="1">
      <c r="A41" s="16"/>
      <c r="B41" s="18"/>
      <c r="C41" s="14"/>
      <c r="D41" s="18"/>
      <c r="E41" s="18"/>
      <c r="F41" s="18"/>
      <c r="G41" s="14"/>
      <c r="H41" s="18"/>
      <c r="I41" s="18"/>
      <c r="J41" s="18"/>
      <c r="K41" s="18"/>
      <c r="L41" s="27"/>
    </row>
    <row r="42" spans="1:12" ht="12" customHeight="1">
      <c r="A42" s="16"/>
      <c r="B42" s="30" t="s">
        <v>44</v>
      </c>
      <c r="C42" s="20">
        <f>SUM(C38:C40)</f>
        <v>0</v>
      </c>
      <c r="D42" s="18"/>
      <c r="E42" s="18"/>
      <c r="F42" s="30" t="s">
        <v>44</v>
      </c>
      <c r="G42" s="20">
        <f>SUM(G38:G40)</f>
        <v>0</v>
      </c>
      <c r="H42" s="18"/>
      <c r="I42" s="44">
        <f>IF($G$45&lt;&gt;0,G42/$G$45,"")</f>
        <v>0</v>
      </c>
      <c r="J42" s="18"/>
      <c r="K42" s="18"/>
      <c r="L42" s="27"/>
    </row>
    <row r="43" spans="1:12" ht="6" customHeight="1">
      <c r="A43" s="33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4"/>
    </row>
    <row r="44" spans="1:12" ht="12" customHeight="1">
      <c r="A44" s="16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7"/>
    </row>
    <row r="45" spans="1:12" ht="12" customHeight="1">
      <c r="A45" s="16"/>
      <c r="B45" s="18" t="s">
        <v>57</v>
      </c>
      <c r="C45" s="18"/>
      <c r="D45" s="18"/>
      <c r="E45" s="18"/>
      <c r="F45" s="18"/>
      <c r="G45" s="20">
        <f>SUM(G14+G21+G28+G35+G42)</f>
        <v>134</v>
      </c>
      <c r="H45" s="18"/>
      <c r="I45" s="18"/>
      <c r="J45" s="18"/>
      <c r="K45" s="18"/>
      <c r="L45" s="27"/>
    </row>
    <row r="46" spans="1:12" ht="12" customHeight="1">
      <c r="A46" s="16"/>
      <c r="B46" s="18" t="s">
        <v>58</v>
      </c>
      <c r="C46" s="18"/>
      <c r="D46" s="18"/>
      <c r="E46" s="18"/>
      <c r="F46" s="18"/>
      <c r="G46" s="20">
        <f>(C10+C11+C12)*4+(C17+C18+C19)*5+(C24+C25+C26)*4+(C31+C32+C33)*7+(C38+C39+C40)*5</f>
        <v>124</v>
      </c>
      <c r="H46" s="18"/>
      <c r="I46" s="18"/>
      <c r="J46" s="18"/>
      <c r="K46" s="18"/>
      <c r="L46" s="27"/>
    </row>
    <row r="47" spans="1:12" ht="12" customHeight="1">
      <c r="A47" s="16"/>
      <c r="B47" s="18" t="s">
        <v>59</v>
      </c>
      <c r="C47" s="18"/>
      <c r="D47" s="18"/>
      <c r="E47" s="18"/>
      <c r="F47" s="18"/>
      <c r="G47" s="20">
        <f>(C31+C32+C33)*35+(C38+C39+C40)*15</f>
        <v>140</v>
      </c>
      <c r="H47" s="18"/>
      <c r="I47" s="18"/>
      <c r="J47" s="18"/>
      <c r="K47" s="18"/>
      <c r="L47" s="27"/>
    </row>
    <row r="48" spans="1:12" ht="12" customHeight="1">
      <c r="A48" s="1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7"/>
    </row>
    <row r="49" spans="1:12" ht="12" customHeight="1">
      <c r="A49" s="1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7"/>
    </row>
    <row r="50" spans="1:12" ht="12" customHeight="1">
      <c r="A50" s="16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7"/>
    </row>
    <row r="51" spans="1:12" ht="13.5" customHeight="1">
      <c r="A51" s="16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7"/>
    </row>
    <row r="52" spans="1:12" ht="12" customHeight="1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</row>
    <row r="53" spans="1:12" ht="12" customHeight="1">
      <c r="A53" s="16"/>
      <c r="B53" s="18" t="s">
        <v>60</v>
      </c>
      <c r="C53" s="18"/>
      <c r="D53" s="18"/>
      <c r="E53" s="18"/>
      <c r="F53" s="18"/>
      <c r="G53" s="18"/>
      <c r="H53" s="18"/>
      <c r="I53" s="18"/>
      <c r="J53" s="18"/>
      <c r="K53" s="18"/>
      <c r="L53" s="27"/>
    </row>
    <row r="54" spans="1:12" ht="12" customHeight="1">
      <c r="A54" s="16"/>
      <c r="B54" s="18"/>
      <c r="C54" s="18"/>
      <c r="D54" s="18"/>
      <c r="E54" s="45" t="s">
        <v>10</v>
      </c>
      <c r="F54" s="45" t="s">
        <v>61</v>
      </c>
      <c r="G54" s="45" t="s">
        <v>62</v>
      </c>
      <c r="H54" s="18"/>
      <c r="I54" s="18"/>
      <c r="J54" s="18"/>
      <c r="K54" s="18"/>
      <c r="L54" s="27"/>
    </row>
    <row r="55" spans="1:12" ht="12" customHeight="1">
      <c r="A55" s="16"/>
      <c r="B55" s="117" t="s">
        <v>63</v>
      </c>
      <c r="C55" s="72"/>
      <c r="D55" s="73"/>
      <c r="E55" s="46">
        <f>SUMIF(Funções!$H$8:$H$69,"I",Funções!$N$8:$N$69)</f>
        <v>134</v>
      </c>
      <c r="F55" s="46">
        <f>Contagem!U11</f>
        <v>1</v>
      </c>
      <c r="G55" s="46">
        <f t="shared" ref="G55:G58" si="0">F55*E55</f>
        <v>134</v>
      </c>
      <c r="H55" s="47"/>
      <c r="I55" s="47"/>
      <c r="J55" s="47"/>
      <c r="K55" s="48" t="s">
        <v>64</v>
      </c>
      <c r="L55" s="27"/>
    </row>
    <row r="56" spans="1:12" ht="12" customHeight="1">
      <c r="A56" s="16"/>
      <c r="B56" s="117" t="s">
        <v>65</v>
      </c>
      <c r="C56" s="72"/>
      <c r="D56" s="73"/>
      <c r="E56" s="46">
        <f>SUMIF(Funções!$H$8:$H$69,"A",Funções!$N$8:$N$69)</f>
        <v>0</v>
      </c>
      <c r="F56" s="46">
        <f>Contagem!U12</f>
        <v>1</v>
      </c>
      <c r="G56" s="46">
        <f t="shared" si="0"/>
        <v>0</v>
      </c>
      <c r="H56" s="47"/>
      <c r="I56" s="47"/>
      <c r="J56" s="47"/>
      <c r="K56" s="49">
        <f>Contagem!W5</f>
        <v>134</v>
      </c>
      <c r="L56" s="27"/>
    </row>
    <row r="57" spans="1:12" ht="12" customHeight="1">
      <c r="A57" s="16"/>
      <c r="B57" s="117" t="s">
        <v>66</v>
      </c>
      <c r="C57" s="72"/>
      <c r="D57" s="73"/>
      <c r="E57" s="46">
        <f>SUMIF(Funções!$H$8:$H$69,"E",Funções!$N$8:$N$69)</f>
        <v>0</v>
      </c>
      <c r="F57" s="46">
        <f>Contagem!U13</f>
        <v>1</v>
      </c>
      <c r="G57" s="46">
        <f t="shared" si="0"/>
        <v>0</v>
      </c>
      <c r="H57" s="47"/>
      <c r="I57" s="47"/>
      <c r="J57" s="47"/>
      <c r="K57" s="18"/>
      <c r="L57" s="27"/>
    </row>
    <row r="58" spans="1:12" ht="12" customHeight="1">
      <c r="A58" s="16"/>
      <c r="B58" s="117" t="s">
        <v>67</v>
      </c>
      <c r="C58" s="72"/>
      <c r="D58" s="73"/>
      <c r="E58" s="46">
        <f>SUMIF(Funções!$H$8:$H$69,"T",Funções!$N$8:$N$69)</f>
        <v>0</v>
      </c>
      <c r="F58" s="46">
        <f>Contagem!U14</f>
        <v>0</v>
      </c>
      <c r="G58" s="46">
        <f t="shared" si="0"/>
        <v>0</v>
      </c>
      <c r="H58" s="47"/>
      <c r="I58" s="47"/>
      <c r="J58" s="47"/>
      <c r="K58" s="18"/>
      <c r="L58" s="27"/>
    </row>
    <row r="59" spans="1:12" ht="12" customHeight="1">
      <c r="A59" s="50"/>
      <c r="B59" s="51"/>
      <c r="C59" s="52"/>
      <c r="D59" s="53"/>
      <c r="E59" s="54"/>
      <c r="F59" s="53"/>
      <c r="G59" s="54"/>
      <c r="H59" s="55"/>
      <c r="I59" s="55"/>
      <c r="J59" s="55"/>
      <c r="K59" s="56"/>
      <c r="L59" s="57"/>
    </row>
  </sheetData>
  <mergeCells count="18">
    <mergeCell ref="C7:F8"/>
    <mergeCell ref="A5:E5"/>
    <mergeCell ref="B55:D55"/>
    <mergeCell ref="B56:D56"/>
    <mergeCell ref="A1:L3"/>
    <mergeCell ref="B58:D58"/>
    <mergeCell ref="B57:D57"/>
    <mergeCell ref="H7:H8"/>
    <mergeCell ref="G7:G8"/>
    <mergeCell ref="F4:L4"/>
    <mergeCell ref="F5:L5"/>
    <mergeCell ref="A4:E4"/>
    <mergeCell ref="K7:L8"/>
    <mergeCell ref="K6:L6"/>
    <mergeCell ref="F6:G6"/>
    <mergeCell ref="H6:J6"/>
    <mergeCell ref="I7:J8"/>
    <mergeCell ref="A7:B8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mppr</dc:creator>
  <cp:lastModifiedBy>geral</cp:lastModifiedBy>
  <dcterms:created xsi:type="dcterms:W3CDTF">2016-08-03T20:27:04Z</dcterms:created>
  <dcterms:modified xsi:type="dcterms:W3CDTF">2016-08-31T18:33:34Z</dcterms:modified>
</cp:coreProperties>
</file>