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zuoye1\"/>
    </mc:Choice>
  </mc:AlternateContent>
  <xr:revisionPtr revIDLastSave="0" documentId="13_ncr:1_{6D3BA718-6DC1-4164-9F88-19B4E6F6A52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主系统汽水参数" sheetId="1" r:id="rId1"/>
    <sheet name="辅助系统的汽水参数" sheetId="2" r:id="rId2"/>
    <sheet name="纯热量" sheetId="6" r:id="rId3"/>
    <sheet name="小汽水量" sheetId="7" r:id="rId4"/>
    <sheet name="效率" sheetId="8" r:id="rId5"/>
    <sheet name="部分焓值" sheetId="9" r:id="rId6"/>
    <sheet name="其他已知量" sheetId="5" r:id="rId7"/>
  </sheets>
  <definedNames>
    <definedName name="_Toc295637528" localSheetId="3">小汽水量!$J$5</definedName>
    <definedName name="_Toc295637530" localSheetId="3">小汽水量!$L$5</definedName>
    <definedName name="_Toc295637531" localSheetId="3">小汽水量!$M$5</definedName>
    <definedName name="_Toc295637534" localSheetId="3">小汽水量!$I$6</definedName>
    <definedName name="_Toc295637535" localSheetId="3">小汽水量!$J$6</definedName>
    <definedName name="_Toc295637536" localSheetId="3">小汽水量!$K$6</definedName>
    <definedName name="_Toc295637540" localSheetId="3">小汽水量!$I$7</definedName>
    <definedName name="_Toc295637541" localSheetId="3">小汽水量!$J$7</definedName>
    <definedName name="_Toc295637543" localSheetId="3">小汽水量!$L$7</definedName>
    <definedName name="_Toc295637546" localSheetId="3">小汽水量!$I$8</definedName>
    <definedName name="_Toc295637547" localSheetId="3">小汽水量!$J$8</definedName>
    <definedName name="_Toc295637548" localSheetId="3">小汽水量!$K$8</definedName>
    <definedName name="_Toc295637552" localSheetId="3">小汽水量!$I$9</definedName>
    <definedName name="_Toc295637553" localSheetId="3">小汽水量!$J$9</definedName>
    <definedName name="_Toc295637555" localSheetId="3">小汽水量!$L$9</definedName>
    <definedName name="_Toc295637560" localSheetId="3">小汽水量!$K$10</definedName>
    <definedName name="_Toc295637566" localSheetId="3">小汽水量!$K$11</definedName>
    <definedName name="_Toc295637570" localSheetId="3">小汽水量!$I$12</definedName>
    <definedName name="_Toc295637571" localSheetId="3">小汽水量!$J$12</definedName>
    <definedName name="_Toc295637572" localSheetId="3">小汽水量!$K$12</definedName>
    <definedName name="_Toc295637577" localSheetId="3">小汽水量!$I$13</definedName>
    <definedName name="_Toc295637578" localSheetId="3">小汽水量!$J$13</definedName>
    <definedName name="_Toc295637579" localSheetId="3">小汽水量!$K$13</definedName>
    <definedName name="_Toc295637580" localSheetId="3">小汽水量!$L$13</definedName>
    <definedName name="_Toc295637583" localSheetId="3">小汽水量!$I$14</definedName>
    <definedName name="_Toc295637584" localSheetId="3">小汽水量!$J$14</definedName>
    <definedName name="_Toc295637585" localSheetId="3">小汽水量!$K$14</definedName>
    <definedName name="_Toc295637589" localSheetId="3">小汽水量!$I$15</definedName>
    <definedName name="_Toc295637590" localSheetId="3">小汽水量!$J$15</definedName>
    <definedName name="_Toc295637591" localSheetId="3">小汽水量!$K$15</definedName>
    <definedName name="_Toc295637592" localSheetId="3">小汽水量!$L$15</definedName>
    <definedName name="_Toc295645063" localSheetId="3">小汽水量!$I$5</definedName>
    <definedName name="_Toc295645065" localSheetId="3">小汽水量!$K$5</definedName>
    <definedName name="_Toc295645078" localSheetId="3">小汽水量!$K$7</definedName>
    <definedName name="_Toc295645094" localSheetId="3">小汽水量!$I$10</definedName>
    <definedName name="_Toc295645100" localSheetId="3">小汽水量!$I$11</definedName>
    <definedName name="_Toc295645101" localSheetId="3">小汽水量!$J$11</definedName>
    <definedName name="_Toc295645109" localSheetId="3">小汽水量!$L$12</definedName>
    <definedName name="OLE_LINK1" localSheetId="3">小汽水量!$L$6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F13" i="5" l="1"/>
  <c r="G13" i="5"/>
  <c r="J8" i="5"/>
  <c r="B4" i="9"/>
  <c r="B1" i="9"/>
  <c r="B2" i="9" l="1"/>
  <c r="D7" i="2"/>
  <c r="E7" i="2"/>
  <c r="F7" i="2"/>
  <c r="G7" i="2"/>
  <c r="H7" i="2"/>
  <c r="I7" i="2"/>
  <c r="J7" i="2"/>
  <c r="C7" i="2"/>
  <c r="C4" i="2"/>
  <c r="D4" i="2"/>
  <c r="E4" i="2"/>
  <c r="F4" i="2"/>
  <c r="G4" i="2"/>
  <c r="H4" i="2"/>
  <c r="I4" i="2"/>
  <c r="E14" i="7"/>
  <c r="D12" i="7"/>
  <c r="E11" i="7"/>
  <c r="E10" i="7" s="1"/>
  <c r="E9" i="7"/>
  <c r="E6" i="7" s="1"/>
  <c r="E8" i="7" l="1"/>
  <c r="G9" i="1"/>
  <c r="J5" i="5"/>
  <c r="B3" i="9" l="1"/>
  <c r="E13" i="7"/>
  <c r="E12" i="7" s="1"/>
  <c r="E7" i="7"/>
  <c r="F5" i="5"/>
  <c r="C3" i="6" s="1"/>
  <c r="G5" i="5" l="1"/>
  <c r="L7" i="1" l="1"/>
  <c r="L4" i="1"/>
  <c r="L11" i="1"/>
  <c r="E2" i="7" l="1"/>
  <c r="E3" i="7" s="1"/>
  <c r="E4" i="7" s="1"/>
  <c r="E5" i="7" s="1"/>
  <c r="L10" i="1"/>
  <c r="E6" i="1"/>
  <c r="F6" i="1"/>
  <c r="G6" i="1"/>
  <c r="H6" i="1"/>
  <c r="I6" i="1"/>
  <c r="J6" i="1"/>
  <c r="K6" i="1"/>
  <c r="D6" i="1"/>
  <c r="E7" i="1"/>
  <c r="H4" i="1"/>
  <c r="F7" i="1"/>
  <c r="D4" i="1"/>
  <c r="H7" i="1"/>
  <c r="K7" i="1"/>
  <c r="D7" i="1"/>
  <c r="F4" i="1"/>
  <c r="I7" i="1"/>
  <c r="I4" i="1"/>
  <c r="G7" i="1"/>
  <c r="J4" i="1"/>
  <c r="K4" i="1"/>
  <c r="E4" i="1"/>
  <c r="G4" i="1"/>
  <c r="J7" i="1"/>
  <c r="J10" i="1" l="1"/>
  <c r="G10" i="1"/>
  <c r="I10" i="1"/>
  <c r="D10" i="1"/>
  <c r="K10" i="1"/>
  <c r="H10" i="1"/>
  <c r="F10" i="1"/>
  <c r="E10" i="1"/>
  <c r="K13" i="1"/>
  <c r="E11" i="1"/>
  <c r="K11" i="1"/>
  <c r="F11" i="1"/>
  <c r="G11" i="1"/>
  <c r="I11" i="1"/>
  <c r="D11" i="1"/>
  <c r="H11" i="1"/>
  <c r="K14" i="1"/>
  <c r="J11" i="1"/>
  <c r="D12" i="1" l="1"/>
  <c r="H12" i="1"/>
  <c r="K12" i="1"/>
  <c r="I12" i="1"/>
  <c r="J12" i="1"/>
  <c r="G12" i="1"/>
  <c r="E12" i="1"/>
  <c r="F12" i="1"/>
  <c r="G13" i="1"/>
  <c r="J13" i="1"/>
  <c r="H13" i="1"/>
  <c r="I13" i="1"/>
  <c r="D13" i="1"/>
  <c r="E13" i="1"/>
  <c r="J3" i="2"/>
  <c r="K8" i="1"/>
  <c r="F13" i="1"/>
  <c r="G14" i="1"/>
  <c r="E14" i="1"/>
  <c r="D14" i="1"/>
  <c r="I14" i="1"/>
  <c r="H14" i="1"/>
  <c r="J14" i="1"/>
  <c r="G8" i="1" l="1"/>
  <c r="E15" i="1"/>
  <c r="D8" i="1"/>
  <c r="J8" i="1"/>
  <c r="K15" i="1"/>
  <c r="E8" i="1"/>
  <c r="J15" i="1"/>
  <c r="I8" i="1"/>
  <c r="I15" i="1"/>
  <c r="H8" i="1"/>
  <c r="J2" i="2"/>
  <c r="J4" i="2" s="1"/>
  <c r="F14" i="1"/>
  <c r="G15" i="1" l="1"/>
  <c r="F15" i="1"/>
  <c r="F8" i="1"/>
</calcChain>
</file>

<file path=xl/sharedStrings.xml><?xml version="1.0" encoding="utf-8"?>
<sst xmlns="http://schemas.openxmlformats.org/spreadsheetml/2006/main" count="150" uniqueCount="107">
  <si>
    <t>项目</t>
  </si>
  <si>
    <t>单位</t>
  </si>
  <si>
    <t>H1</t>
  </si>
  <si>
    <t>H2</t>
  </si>
  <si>
    <t>H3</t>
  </si>
  <si>
    <t>H4</t>
  </si>
  <si>
    <t>H5</t>
  </si>
  <si>
    <t>H6</t>
  </si>
  <si>
    <t>H7</t>
  </si>
  <si>
    <t>H8</t>
  </si>
  <si>
    <t>抽汽压力</t>
  </si>
  <si>
    <t>MPa</t>
  </si>
  <si>
    <t>抽汽温度</t>
  </si>
  <si>
    <t>℃</t>
  </si>
  <si>
    <t>抽汽管道压损</t>
  </si>
  <si>
    <t>%</t>
  </si>
  <si>
    <t>加热器上端差</t>
  </si>
  <si>
    <t>加热器下端差</t>
  </si>
  <si>
    <t>排汽</t>
    <phoneticPr fontId="1" type="noConversion"/>
  </si>
  <si>
    <t>焓值</t>
    <phoneticPr fontId="1" type="noConversion"/>
  </si>
  <si>
    <t>kJ/kg</t>
    <phoneticPr fontId="1" type="noConversion"/>
  </si>
  <si>
    <t>x=1.0</t>
    <phoneticPr fontId="1" type="noConversion"/>
  </si>
  <si>
    <t>x=0.98</t>
    <phoneticPr fontId="1" type="noConversion"/>
  </si>
  <si>
    <t>加热器压力</t>
    <phoneticPr fontId="1" type="noConversion"/>
  </si>
  <si>
    <t>饱和水温度</t>
    <phoneticPr fontId="1" type="noConversion"/>
  </si>
  <si>
    <t>抽汽放热量</t>
    <phoneticPr fontId="1" type="noConversion"/>
  </si>
  <si>
    <t>回                              热                                 抽                              汽</t>
    <phoneticPr fontId="1" type="noConversion"/>
  </si>
  <si>
    <t>给     水</t>
    <phoneticPr fontId="1" type="noConversion"/>
  </si>
  <si>
    <t>疏     水</t>
    <phoneticPr fontId="1" type="noConversion"/>
  </si>
  <si>
    <t>辅助蒸汽</t>
    <phoneticPr fontId="1" type="noConversion"/>
  </si>
  <si>
    <t>辅助水流</t>
    <phoneticPr fontId="1" type="noConversion"/>
  </si>
  <si>
    <t>入口蒸汽焓</t>
    <phoneticPr fontId="1" type="noConversion"/>
  </si>
  <si>
    <t>出口疏水焓</t>
    <phoneticPr fontId="1" type="noConversion"/>
  </si>
  <si>
    <t>辅汽放热量</t>
    <phoneticPr fontId="1" type="noConversion"/>
  </si>
  <si>
    <t>入口水焓</t>
    <phoneticPr fontId="1" type="noConversion"/>
  </si>
  <si>
    <t>出口水焓</t>
    <phoneticPr fontId="1" type="noConversion"/>
  </si>
  <si>
    <t>给水焓升</t>
    <phoneticPr fontId="1" type="noConversion"/>
  </si>
  <si>
    <t>℃</t>
    <phoneticPr fontId="1" type="noConversion"/>
  </si>
  <si>
    <t>出口水压</t>
    <phoneticPr fontId="1" type="noConversion"/>
  </si>
  <si>
    <t>出口温度</t>
    <phoneticPr fontId="1" type="noConversion"/>
  </si>
  <si>
    <t>除氧器至给水泵高度差</t>
  </si>
  <si>
    <t>m</t>
    <phoneticPr fontId="1" type="noConversion"/>
  </si>
  <si>
    <t>疏水温度</t>
    <phoneticPr fontId="1" type="noConversion"/>
  </si>
  <si>
    <t>疏水焓</t>
    <phoneticPr fontId="1" type="noConversion"/>
  </si>
  <si>
    <t>疏水放热量</t>
    <phoneticPr fontId="1" type="noConversion"/>
  </si>
  <si>
    <t>x=0.94</t>
    <phoneticPr fontId="1" type="noConversion"/>
  </si>
  <si>
    <t>H8(轴加)</t>
    <phoneticPr fontId="1" type="noConversion"/>
  </si>
  <si>
    <t>B</t>
  </si>
  <si>
    <t>高压缸门杆</t>
  </si>
  <si>
    <t>轴封加热器</t>
  </si>
  <si>
    <t>N</t>
  </si>
  <si>
    <t>高压缸轴封</t>
  </si>
  <si>
    <t>R</t>
  </si>
  <si>
    <t>中压缸轴封</t>
  </si>
  <si>
    <t>T</t>
  </si>
  <si>
    <t>低压缸轴封</t>
  </si>
  <si>
    <t>符号</t>
  </si>
  <si>
    <t>来源点</t>
  </si>
  <si>
    <t>汇入点</t>
  </si>
  <si>
    <t>温度(℃)</t>
    <phoneticPr fontId="1" type="noConversion"/>
  </si>
  <si>
    <t>压力(MPa)</t>
    <phoneticPr fontId="1" type="noConversion"/>
  </si>
  <si>
    <t>H</t>
  </si>
  <si>
    <t>高压缸排汽</t>
  </si>
  <si>
    <t>轴封供汽母管</t>
  </si>
  <si>
    <t>M</t>
  </si>
  <si>
    <t>P</t>
  </si>
  <si>
    <t>焓值           (kJ/kg)</t>
    <phoneticPr fontId="1" type="noConversion"/>
  </si>
  <si>
    <t>H8</t>
    <phoneticPr fontId="1" type="noConversion"/>
  </si>
  <si>
    <t>流量份额  （×10-4）</t>
    <phoneticPr fontId="1" type="noConversion"/>
  </si>
  <si>
    <t>排汽干度</t>
    <phoneticPr fontId="1" type="noConversion"/>
  </si>
  <si>
    <t>排汽焓,kJ/kg</t>
    <phoneticPr fontId="1" type="noConversion"/>
  </si>
  <si>
    <t>再热器冷段</t>
    <phoneticPr fontId="1" type="noConversion"/>
  </si>
  <si>
    <t>再热器热段</t>
    <phoneticPr fontId="1" type="noConversion"/>
  </si>
  <si>
    <t>压力,Mpa</t>
    <phoneticPr fontId="1" type="noConversion"/>
  </si>
  <si>
    <t>温度,℃</t>
    <phoneticPr fontId="1" type="noConversion"/>
  </si>
  <si>
    <t>焓,kJ/kg</t>
    <phoneticPr fontId="1" type="noConversion"/>
  </si>
  <si>
    <t>给水泵 参数</t>
    <phoneticPr fontId="1" type="noConversion"/>
  </si>
  <si>
    <t>主蒸汽  参数</t>
    <phoneticPr fontId="1" type="noConversion"/>
  </si>
  <si>
    <t>补水参数</t>
    <phoneticPr fontId="1" type="noConversion"/>
  </si>
  <si>
    <t>压力(Mpa)</t>
    <phoneticPr fontId="1" type="noConversion"/>
  </si>
  <si>
    <t>入口压力,Mpa</t>
    <phoneticPr fontId="1" type="noConversion"/>
  </si>
  <si>
    <t>出口压力,Mpa</t>
    <phoneticPr fontId="1" type="noConversion"/>
  </si>
  <si>
    <t>效率</t>
    <phoneticPr fontId="1" type="noConversion"/>
  </si>
  <si>
    <t>排汽压力,Mpa</t>
    <phoneticPr fontId="1" type="noConversion"/>
  </si>
  <si>
    <t>A</t>
  </si>
  <si>
    <t>D</t>
  </si>
  <si>
    <t>E/高压缸排汽</t>
  </si>
  <si>
    <t>E</t>
  </si>
  <si>
    <t>中压缸</t>
  </si>
  <si>
    <t>L</t>
  </si>
  <si>
    <t>中低压连通管</t>
  </si>
  <si>
    <t>S</t>
  </si>
  <si>
    <t>X</t>
  </si>
  <si>
    <t>中压缸排汽</t>
  </si>
  <si>
    <t>小汽轮机</t>
  </si>
  <si>
    <t>通过给水泵能量平衡计算</t>
  </si>
  <si>
    <t>给水泵</t>
    <phoneticPr fontId="1" type="noConversion"/>
  </si>
  <si>
    <t>锅炉</t>
    <phoneticPr fontId="1" type="noConversion"/>
  </si>
  <si>
    <t>汽轮机组机械</t>
  </si>
  <si>
    <t>发电机</t>
    <phoneticPr fontId="1" type="noConversion"/>
  </si>
  <si>
    <t>厂用电率</t>
  </si>
  <si>
    <t>高压缸进汽   节流损失(%)</t>
    <phoneticPr fontId="1" type="noConversion"/>
  </si>
  <si>
    <t>主蒸汽焓值     (kJ/kg)</t>
    <phoneticPr fontId="1" type="noConversion"/>
  </si>
  <si>
    <t>补水焓值(kJ/kg)</t>
    <phoneticPr fontId="1" type="noConversion"/>
  </si>
  <si>
    <t>再热焓增(kJ/kg)</t>
    <phoneticPr fontId="1" type="noConversion"/>
  </si>
  <si>
    <t>小汽机抽汽   焓降(kJ/kg)</t>
    <phoneticPr fontId="1" type="noConversion"/>
  </si>
  <si>
    <t>中低压连通管压损(%)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</si>
</sst>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right" vertical="center"/>
    </xf>
    <xf numFmtId="0" fontId="0" fillId="4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zoomScale="90" zoomScaleNormal="90" workbookViewId="0">
      <selection activeCell="K5" sqref="K5"/>
    </sheetView>
  </sheetViews>
  <sheetFormatPr defaultRowHeight="13.8" x14ac:dyDescent="0.25"/>
  <cols>
    <col min="1" max="1" width="7.88671875" customWidth="1"/>
    <col min="2" max="2" width="22.88671875" customWidth="1"/>
    <col min="3" max="3" width="11.44140625" customWidth="1"/>
    <col min="4" max="13" width="10.77734375" customWidth="1"/>
    <col min="14" max="14" width="14.21875" bestFit="1" customWidth="1"/>
  </cols>
  <sheetData>
    <row r="1" spans="1:12" ht="21" customHeight="1" x14ac:dyDescent="0.25">
      <c r="A1" s="10"/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9" t="s">
        <v>18</v>
      </c>
    </row>
    <row r="2" spans="1:12" ht="21" customHeight="1" x14ac:dyDescent="0.25">
      <c r="A2" s="22" t="s">
        <v>26</v>
      </c>
      <c r="B2" s="15" t="s">
        <v>10</v>
      </c>
      <c r="C2" s="15" t="s">
        <v>11</v>
      </c>
      <c r="D2" s="3">
        <v>5.899</v>
      </c>
      <c r="E2" s="3">
        <v>4.0019999999999998</v>
      </c>
      <c r="F2" s="3">
        <v>1.8089999999999999</v>
      </c>
      <c r="G2" s="3">
        <v>0.9405</v>
      </c>
      <c r="H2" s="3">
        <v>0.3871</v>
      </c>
      <c r="I2" s="3">
        <v>0.1177</v>
      </c>
      <c r="J2" s="3">
        <v>5.7570000000000003E-2</v>
      </c>
      <c r="K2" s="3">
        <v>1.5440000000000001E-2</v>
      </c>
      <c r="L2" s="3">
        <v>5.0000000000000001E-3</v>
      </c>
    </row>
    <row r="3" spans="1:12" ht="21" customHeight="1" x14ac:dyDescent="0.25">
      <c r="A3" s="22"/>
      <c r="B3" s="15" t="s">
        <v>12</v>
      </c>
      <c r="C3" s="15" t="s">
        <v>13</v>
      </c>
      <c r="D3" s="3">
        <v>351.2</v>
      </c>
      <c r="E3" s="3">
        <v>301.89999999999998</v>
      </c>
      <c r="F3" s="3">
        <v>457</v>
      </c>
      <c r="G3" s="3">
        <v>363.2</v>
      </c>
      <c r="H3" s="3">
        <v>253.8</v>
      </c>
      <c r="I3" s="3">
        <v>128.19999999999999</v>
      </c>
      <c r="J3" s="4" t="s">
        <v>21</v>
      </c>
      <c r="K3" s="4" t="s">
        <v>22</v>
      </c>
      <c r="L3" s="4" t="s">
        <v>45</v>
      </c>
    </row>
    <row r="4" spans="1:12" ht="21" customHeight="1" x14ac:dyDescent="0.25">
      <c r="A4" s="22"/>
      <c r="B4" s="2" t="s">
        <v>19</v>
      </c>
      <c r="C4" s="2" t="s">
        <v>20</v>
      </c>
      <c r="D4" s="5">
        <f>_xll.H_PT97(D2,D3)</f>
        <v>3049.8858641498055</v>
      </c>
      <c r="E4" s="5">
        <f>_xll.H_PT97(E2,E3)</f>
        <v>2966.9240008233965</v>
      </c>
      <c r="F4" s="5">
        <f>_xll.H_PT97(F2,F3)</f>
        <v>3375.8891947075713</v>
      </c>
      <c r="G4" s="5">
        <f>_xll.H_PT97(G2,G3)</f>
        <v>3187.3015215975793</v>
      </c>
      <c r="H4" s="5">
        <f>_xll.H_PT97(H2,H3)</f>
        <v>2972.7886852563984</v>
      </c>
      <c r="I4" s="5">
        <f>_xll.H_PT97(I2,I3)</f>
        <v>2731.4461005453427</v>
      </c>
      <c r="J4" s="5">
        <f>_xll.H_PX97(J2,(RIGHT(J3,LEN(J3)-2)))</f>
        <v>2651.1088833529034</v>
      </c>
      <c r="K4" s="5">
        <f>_xll.H_PX97(K2,(RIGHT(K3,LEN(K3)-2)))</f>
        <v>2551.9383390323565</v>
      </c>
      <c r="L4" s="5">
        <f>_xll.H_PX97(L2,(RIGHT(L3,LEN(L3)-2)))</f>
        <v>2415.3851050850981</v>
      </c>
    </row>
    <row r="5" spans="1:12" ht="21" customHeight="1" x14ac:dyDescent="0.25">
      <c r="A5" s="22"/>
      <c r="B5" s="15" t="s">
        <v>14</v>
      </c>
      <c r="C5" s="15" t="s">
        <v>15</v>
      </c>
      <c r="D5" s="3">
        <v>3</v>
      </c>
      <c r="E5" s="3">
        <v>3</v>
      </c>
      <c r="F5" s="3">
        <v>3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/>
    </row>
    <row r="6" spans="1:12" ht="21" customHeight="1" x14ac:dyDescent="0.25">
      <c r="A6" s="22"/>
      <c r="B6" s="2" t="s">
        <v>23</v>
      </c>
      <c r="C6" s="2" t="s">
        <v>11</v>
      </c>
      <c r="D6" s="5">
        <f t="shared" ref="D6:K6" si="0">D2*(1-D5/100)</f>
        <v>5.7220300000000002</v>
      </c>
      <c r="E6" s="5">
        <f t="shared" si="0"/>
        <v>3.8819399999999997</v>
      </c>
      <c r="F6" s="5">
        <f t="shared" si="0"/>
        <v>1.7547299999999999</v>
      </c>
      <c r="G6" s="5">
        <f t="shared" si="0"/>
        <v>0.89347499999999991</v>
      </c>
      <c r="H6" s="5">
        <f t="shared" si="0"/>
        <v>0.36774499999999999</v>
      </c>
      <c r="I6" s="5">
        <f t="shared" si="0"/>
        <v>0.111815</v>
      </c>
      <c r="J6" s="5">
        <f t="shared" si="0"/>
        <v>5.4691499999999997E-2</v>
      </c>
      <c r="K6" s="5">
        <f t="shared" si="0"/>
        <v>1.4668E-2</v>
      </c>
      <c r="L6" s="5"/>
    </row>
    <row r="7" spans="1:12" ht="21" customHeight="1" x14ac:dyDescent="0.25">
      <c r="A7" s="22"/>
      <c r="B7" s="2" t="s">
        <v>24</v>
      </c>
      <c r="C7" s="2" t="s">
        <v>13</v>
      </c>
      <c r="D7" s="6">
        <f>_xll.T_P97(D6)</f>
        <v>272.5085593616667</v>
      </c>
      <c r="E7" s="6">
        <f>_xll.T_P97(E6)</f>
        <v>248.58719473848282</v>
      </c>
      <c r="F7" s="6">
        <f>_xll.T_P97(F6)</f>
        <v>205.86522444749454</v>
      </c>
      <c r="G7" s="6">
        <f>_xll.T_P97(G6)</f>
        <v>175.04882322143311</v>
      </c>
      <c r="H7" s="6">
        <f>_xll.T_P97(H6)</f>
        <v>140.60633035106093</v>
      </c>
      <c r="I7" s="6">
        <f>_xll.T_P97(I6)</f>
        <v>102.7580141219608</v>
      </c>
      <c r="J7" s="6">
        <f>_xll.T_P97(J6)</f>
        <v>83.566893312264995</v>
      </c>
      <c r="K7" s="6">
        <f>_xll.T_P97(K6)</f>
        <v>53.507211418241241</v>
      </c>
      <c r="L7" s="6">
        <f>_xll.T_P97(L2)</f>
        <v>32.875489511332205</v>
      </c>
    </row>
    <row r="8" spans="1:12" ht="21" customHeight="1" x14ac:dyDescent="0.25">
      <c r="A8" s="22"/>
      <c r="B8" s="2" t="s">
        <v>25</v>
      </c>
      <c r="C8" s="2" t="s">
        <v>20</v>
      </c>
      <c r="D8" s="6">
        <f t="shared" ref="D8:K8" si="1">D4-D14</f>
        <v>1938.9661311465049</v>
      </c>
      <c r="E8" s="6">
        <f t="shared" si="1"/>
        <v>2057.3160952846624</v>
      </c>
      <c r="F8" s="6">
        <f t="shared" si="1"/>
        <v>2593.4248678325616</v>
      </c>
      <c r="G8" s="6">
        <f t="shared" si="1"/>
        <v>2603.7254239994495</v>
      </c>
      <c r="H8" s="6">
        <f t="shared" si="1"/>
        <v>2526.657339973855</v>
      </c>
      <c r="I8" s="6">
        <f t="shared" si="1"/>
        <v>2366.3544966712552</v>
      </c>
      <c r="J8" s="6">
        <f t="shared" si="1"/>
        <v>2412.0237577298203</v>
      </c>
      <c r="K8" s="6">
        <f t="shared" si="1"/>
        <v>2414.1644751566573</v>
      </c>
      <c r="L8" s="6"/>
    </row>
    <row r="9" spans="1:12" ht="21" customHeight="1" x14ac:dyDescent="0.25">
      <c r="A9" s="22" t="s">
        <v>27</v>
      </c>
      <c r="B9" s="15" t="s">
        <v>38</v>
      </c>
      <c r="C9" s="15" t="s">
        <v>11</v>
      </c>
      <c r="D9" s="3">
        <v>29.21</v>
      </c>
      <c r="E9" s="3">
        <v>29.21</v>
      </c>
      <c r="F9" s="3">
        <v>29.21</v>
      </c>
      <c r="G9" s="3">
        <f>G6+0.004</f>
        <v>0.89747499999999991</v>
      </c>
      <c r="H9" s="3">
        <v>1.724</v>
      </c>
      <c r="I9" s="3">
        <v>1.724</v>
      </c>
      <c r="J9" s="3">
        <v>1.724</v>
      </c>
      <c r="K9" s="3">
        <v>1.724</v>
      </c>
      <c r="L9" s="3"/>
    </row>
    <row r="10" spans="1:12" ht="21" customHeight="1" x14ac:dyDescent="0.25">
      <c r="A10" s="22"/>
      <c r="B10" s="15" t="s">
        <v>39</v>
      </c>
      <c r="C10" s="15" t="s">
        <v>13</v>
      </c>
      <c r="D10" s="5">
        <f>D7-其他已知量!C1</f>
        <v>274.5085593616667</v>
      </c>
      <c r="E10" s="5">
        <f>E7-其他已知量!D1</f>
        <v>249.58719473848282</v>
      </c>
      <c r="F10" s="5">
        <f>F7-其他已知量!E1</f>
        <v>206.86522444749454</v>
      </c>
      <c r="G10" s="5">
        <f>G7-其他已知量!F1</f>
        <v>175.04882322143311</v>
      </c>
      <c r="H10" s="5">
        <f>H7-其他已知量!G1</f>
        <v>138.60633035106093</v>
      </c>
      <c r="I10" s="5">
        <f>I7-其他已知量!H1</f>
        <v>100.7580141219608</v>
      </c>
      <c r="J10" s="5">
        <f>J7-其他已知量!I1</f>
        <v>81.566893312264995</v>
      </c>
      <c r="K10" s="5">
        <f>K7-其他已知量!J1</f>
        <v>51.507211418241241</v>
      </c>
      <c r="L10" s="5">
        <f>L7</f>
        <v>32.875489511332205</v>
      </c>
    </row>
    <row r="11" spans="1:12" ht="21" customHeight="1" x14ac:dyDescent="0.25">
      <c r="A11" s="22"/>
      <c r="B11" s="2" t="s">
        <v>35</v>
      </c>
      <c r="C11" s="2" t="s">
        <v>20</v>
      </c>
      <c r="D11" s="6">
        <f>_xll.H_PT97(D9,D10)</f>
        <v>1203.1532770735819</v>
      </c>
      <c r="E11" s="6">
        <f>_xll.H_PT97(E9,E10)</f>
        <v>1086.2056840770333</v>
      </c>
      <c r="F11" s="6">
        <f>_xll.H_PT97(F9,F10)</f>
        <v>894.75905622016603</v>
      </c>
      <c r="G11" s="6">
        <f>_xll.H_PT97(G9,G10)</f>
        <v>741.36751300857929</v>
      </c>
      <c r="H11" s="6">
        <f>_xll.H_PT97(H9,H10)</f>
        <v>584.11832686869445</v>
      </c>
      <c r="I11" s="6">
        <f>_xll.H_PT97(I9,I10)</f>
        <v>423.51200465018024</v>
      </c>
      <c r="J11" s="6">
        <f>_xll.H_PT97(J9,J10)</f>
        <v>342.85246893819493</v>
      </c>
      <c r="K11" s="6">
        <f>_xll.H_PT97(K9,K10)</f>
        <v>217.10616216941949</v>
      </c>
      <c r="L11" s="6">
        <f>_xll.HL_P97(L2)</f>
        <v>137.76511893654626</v>
      </c>
    </row>
    <row r="12" spans="1:12" ht="21" customHeight="1" x14ac:dyDescent="0.25">
      <c r="A12" s="22"/>
      <c r="B12" s="2" t="s">
        <v>36</v>
      </c>
      <c r="C12" s="2" t="s">
        <v>20</v>
      </c>
      <c r="D12" s="6">
        <f t="shared" ref="D12:K12" si="2">D11-E11</f>
        <v>116.94759299654856</v>
      </c>
      <c r="E12" s="6">
        <f t="shared" si="2"/>
        <v>191.44662785686728</v>
      </c>
      <c r="F12" s="6">
        <f t="shared" si="2"/>
        <v>153.39154321158674</v>
      </c>
      <c r="G12" s="6">
        <f t="shared" si="2"/>
        <v>157.24918613988484</v>
      </c>
      <c r="H12" s="6">
        <f t="shared" si="2"/>
        <v>160.60632221851421</v>
      </c>
      <c r="I12" s="6">
        <f t="shared" si="2"/>
        <v>80.659535711985313</v>
      </c>
      <c r="J12" s="6">
        <f t="shared" si="2"/>
        <v>125.74630676877544</v>
      </c>
      <c r="K12" s="6">
        <f t="shared" si="2"/>
        <v>79.341043232873233</v>
      </c>
      <c r="L12" s="6"/>
    </row>
    <row r="13" spans="1:12" ht="21" customHeight="1" x14ac:dyDescent="0.25">
      <c r="A13" s="22" t="s">
        <v>28</v>
      </c>
      <c r="B13" s="2" t="s">
        <v>42</v>
      </c>
      <c r="C13" s="15" t="s">
        <v>13</v>
      </c>
      <c r="D13" s="6">
        <f>E10+其他已知量!C2</f>
        <v>255.18719473848282</v>
      </c>
      <c r="E13" s="6">
        <f>F10+其他已知量!D2</f>
        <v>212.46522444749453</v>
      </c>
      <c r="F13" s="5">
        <f>_xll.T_PH(F9,(G11+纯热量!C3))+其他已知量!E2</f>
        <v>184.28435354086682</v>
      </c>
      <c r="G13" s="6">
        <f>H10+其他已知量!F2</f>
        <v>138.60633035106093</v>
      </c>
      <c r="H13" s="6">
        <f>I10+其他已知量!G2</f>
        <v>106.35801412196079</v>
      </c>
      <c r="I13" s="6">
        <f>J10+其他已知量!H2</f>
        <v>87.166893312264989</v>
      </c>
      <c r="J13" s="6">
        <f>K10+其他已知量!I2</f>
        <v>57.107211418241242</v>
      </c>
      <c r="K13" s="6">
        <f>L10+其他已知量!J2</f>
        <v>32.875489511332205</v>
      </c>
      <c r="L13" s="6"/>
    </row>
    <row r="14" spans="1:12" ht="21" customHeight="1" x14ac:dyDescent="0.25">
      <c r="A14" s="22"/>
      <c r="B14" s="2" t="s">
        <v>43</v>
      </c>
      <c r="C14" s="2" t="s">
        <v>20</v>
      </c>
      <c r="D14" s="6">
        <f>_xll.H_PT97(D6,D13)</f>
        <v>1110.9197330033005</v>
      </c>
      <c r="E14" s="6">
        <f>_xll.H_PT97(E6,E13)</f>
        <v>909.60790553873403</v>
      </c>
      <c r="F14" s="6">
        <f>_xll.H_PT97(F6,F13)</f>
        <v>782.46432687500976</v>
      </c>
      <c r="G14" s="6">
        <f>_xll.H_PT97(G6,G13)</f>
        <v>583.57609759812988</v>
      </c>
      <c r="H14" s="6">
        <f>_xll.H_PT97(H6,H13)</f>
        <v>446.13134528254346</v>
      </c>
      <c r="I14" s="6">
        <f>_xll.H_PT97(I6,I13)</f>
        <v>365.09160387408735</v>
      </c>
      <c r="J14" s="6">
        <f>_xll.H_PT97(J6,J13)</f>
        <v>239.08512562308314</v>
      </c>
      <c r="K14" s="6">
        <f>_xll.H_PT97(K6,K13)</f>
        <v>137.77386387569925</v>
      </c>
      <c r="L14" s="6"/>
    </row>
    <row r="15" spans="1:12" ht="21" customHeight="1" x14ac:dyDescent="0.25">
      <c r="A15" s="22"/>
      <c r="B15" s="2" t="s">
        <v>44</v>
      </c>
      <c r="C15" s="2" t="s">
        <v>20</v>
      </c>
      <c r="D15" s="6"/>
      <c r="E15" s="6">
        <f>D14-E14</f>
        <v>201.31182746456648</v>
      </c>
      <c r="F15" s="6">
        <f>E14-F14</f>
        <v>127.14357866372427</v>
      </c>
      <c r="G15" s="6">
        <f>F14-G14</f>
        <v>198.88822927687988</v>
      </c>
      <c r="H15" s="6"/>
      <c r="I15" s="6">
        <f>H14-I14</f>
        <v>81.039741408456109</v>
      </c>
      <c r="J15" s="6">
        <f>I14-J14</f>
        <v>126.00647825100421</v>
      </c>
      <c r="K15" s="6">
        <f>J14-K14</f>
        <v>101.3112617473839</v>
      </c>
      <c r="L15" s="6"/>
    </row>
    <row r="16" spans="1:12" ht="21" customHeight="1" x14ac:dyDescent="0.25">
      <c r="B16" s="1"/>
      <c r="C16" s="1"/>
    </row>
    <row r="17" spans="2:13" ht="21" customHeight="1" x14ac:dyDescent="0.25"/>
    <row r="18" spans="2:13" ht="21" customHeight="1" x14ac:dyDescent="0.25">
      <c r="B18" s="10"/>
      <c r="C18" s="10"/>
      <c r="D18" s="10"/>
      <c r="E18" s="10"/>
      <c r="F18" s="10"/>
      <c r="G18" s="10"/>
      <c r="H18" s="10"/>
      <c r="I18" s="10"/>
      <c r="M18" s="10"/>
    </row>
    <row r="19" spans="2:13" ht="21" customHeight="1" x14ac:dyDescent="0.25"/>
    <row r="20" spans="2:13" ht="21" customHeight="1" x14ac:dyDescent="0.25"/>
    <row r="21" spans="2:13" ht="21" customHeight="1" x14ac:dyDescent="0.25">
      <c r="B21" s="11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2:13" ht="21" customHeight="1" x14ac:dyDescent="0.25">
      <c r="B22" s="11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1" customHeight="1" x14ac:dyDescent="0.25">
      <c r="B23" s="1"/>
      <c r="C23" s="1"/>
    </row>
    <row r="24" spans="2:13" ht="21" customHeight="1" x14ac:dyDescent="0.25">
      <c r="B24" s="1"/>
      <c r="C24" s="1"/>
    </row>
    <row r="25" spans="2:13" ht="21" customHeight="1" x14ac:dyDescent="0.25"/>
  </sheetData>
  <mergeCells count="3">
    <mergeCell ref="A2:A8"/>
    <mergeCell ref="A9:A12"/>
    <mergeCell ref="A13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23B3-C65E-4243-B22E-D5D364DD2029}">
  <dimension ref="A1:M36"/>
  <sheetViews>
    <sheetView tabSelected="1" zoomScale="80" zoomScaleNormal="80" workbookViewId="0">
      <selection activeCell="P6" sqref="P6"/>
    </sheetView>
  </sheetViews>
  <sheetFormatPr defaultRowHeight="13.8" x14ac:dyDescent="0.25"/>
  <cols>
    <col min="1" max="1" width="12.5546875" customWidth="1"/>
    <col min="2" max="2" width="20.109375" customWidth="1"/>
    <col min="3" max="13" width="15.77734375" customWidth="1"/>
  </cols>
  <sheetData>
    <row r="1" spans="1:12" ht="30" customHeight="1" x14ac:dyDescent="0.25">
      <c r="A1" s="11"/>
      <c r="B1" s="11"/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46</v>
      </c>
      <c r="K1" s="11"/>
      <c r="L1" s="11"/>
    </row>
    <row r="2" spans="1:12" ht="30" customHeight="1" x14ac:dyDescent="0.25">
      <c r="A2" s="23" t="s">
        <v>29</v>
      </c>
      <c r="B2" s="2" t="s">
        <v>31</v>
      </c>
      <c r="C2" s="14">
        <v>0</v>
      </c>
      <c r="D2" s="14">
        <v>0</v>
      </c>
      <c r="E2" s="14">
        <v>3500</v>
      </c>
      <c r="F2" s="14">
        <v>0</v>
      </c>
      <c r="G2" s="14">
        <v>0</v>
      </c>
      <c r="H2" s="14">
        <v>0</v>
      </c>
      <c r="I2" s="14">
        <v>0</v>
      </c>
      <c r="J2" s="14">
        <f>(小汽水量!E3*小汽水量!D3+小汽水量!E9*小汽水量!D9+小汽水量!E11*小汽水量!D11+小汽水量!E13*小汽水量!D13)/(小汽水量!D3+小汽水量!D9+小汽水量!D11+小汽水量!D13)</f>
        <v>3083.49690093548</v>
      </c>
      <c r="K2" s="11"/>
      <c r="L2" s="11"/>
    </row>
    <row r="3" spans="1:12" ht="30" customHeight="1" x14ac:dyDescent="0.25">
      <c r="A3" s="23"/>
      <c r="B3" s="2" t="s">
        <v>32</v>
      </c>
      <c r="C3" s="14">
        <v>0</v>
      </c>
      <c r="D3" s="14">
        <v>0</v>
      </c>
      <c r="E3" s="14">
        <f>主系统汽水参数!F14</f>
        <v>782.46432687500976</v>
      </c>
      <c r="F3" s="14">
        <v>0</v>
      </c>
      <c r="G3" s="14">
        <v>0</v>
      </c>
      <c r="H3" s="14">
        <v>0</v>
      </c>
      <c r="I3" s="14">
        <v>0</v>
      </c>
      <c r="J3" s="14">
        <f>主系统汽水参数!K14</f>
        <v>137.77386387569925</v>
      </c>
      <c r="K3" s="11"/>
      <c r="L3" s="11"/>
    </row>
    <row r="4" spans="1:12" ht="30" customHeight="1" x14ac:dyDescent="0.25">
      <c r="A4" s="23"/>
      <c r="B4" s="2" t="s">
        <v>33</v>
      </c>
      <c r="C4" s="19">
        <f t="shared" ref="C4:I4" si="0">C2-C3</f>
        <v>0</v>
      </c>
      <c r="D4" s="19">
        <f t="shared" si="0"/>
        <v>0</v>
      </c>
      <c r="E4" s="19">
        <f t="shared" si="0"/>
        <v>2717.5356731249904</v>
      </c>
      <c r="F4" s="19">
        <f t="shared" si="0"/>
        <v>0</v>
      </c>
      <c r="G4" s="19">
        <f t="shared" si="0"/>
        <v>0</v>
      </c>
      <c r="H4" s="19">
        <f t="shared" si="0"/>
        <v>0</v>
      </c>
      <c r="I4" s="19">
        <f t="shared" si="0"/>
        <v>0</v>
      </c>
      <c r="J4" s="13">
        <f>J2-J3</f>
        <v>2945.7230370597808</v>
      </c>
      <c r="K4" s="11"/>
      <c r="L4" s="11"/>
    </row>
    <row r="5" spans="1:12" ht="30" customHeight="1" x14ac:dyDescent="0.25">
      <c r="A5" s="23" t="s">
        <v>30</v>
      </c>
      <c r="B5" s="2" t="s">
        <v>34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1"/>
      <c r="L5" s="11"/>
    </row>
    <row r="6" spans="1:12" ht="30" customHeight="1" x14ac:dyDescent="0.25">
      <c r="A6" s="23"/>
      <c r="B6" s="2" t="s">
        <v>35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1"/>
      <c r="L6" s="11"/>
    </row>
    <row r="7" spans="1:12" ht="30" customHeight="1" x14ac:dyDescent="0.25">
      <c r="A7" s="23"/>
      <c r="B7" s="2" t="s">
        <v>36</v>
      </c>
      <c r="C7" s="13">
        <f>C6-C5</f>
        <v>0</v>
      </c>
      <c r="D7" s="19">
        <f t="shared" ref="D7:J7" si="1">D6-D5</f>
        <v>0</v>
      </c>
      <c r="E7" s="19">
        <f t="shared" si="1"/>
        <v>0</v>
      </c>
      <c r="F7" s="19">
        <f t="shared" si="1"/>
        <v>0</v>
      </c>
      <c r="G7" s="19">
        <f t="shared" si="1"/>
        <v>0</v>
      </c>
      <c r="H7" s="19">
        <f t="shared" si="1"/>
        <v>0</v>
      </c>
      <c r="I7" s="19">
        <f t="shared" si="1"/>
        <v>0</v>
      </c>
      <c r="J7" s="19">
        <f t="shared" si="1"/>
        <v>0</v>
      </c>
      <c r="K7" s="11"/>
      <c r="L7" s="11"/>
    </row>
    <row r="8" spans="1:12" ht="21" customHeight="1" x14ac:dyDescent="0.25"/>
    <row r="9" spans="1:12" ht="44.4" customHeight="1" x14ac:dyDescent="0.25">
      <c r="A9" s="11"/>
      <c r="B9" s="11"/>
    </row>
    <row r="10" spans="1:12" ht="30" customHeight="1" x14ac:dyDescent="0.25">
      <c r="A10" s="11"/>
      <c r="B10" s="11"/>
    </row>
    <row r="11" spans="1:12" ht="30" customHeight="1" x14ac:dyDescent="0.25">
      <c r="A11" s="11"/>
      <c r="B11" s="11"/>
    </row>
    <row r="12" spans="1:12" ht="30" customHeight="1" x14ac:dyDescent="0.25">
      <c r="A12" s="11"/>
      <c r="B12" s="11"/>
    </row>
    <row r="13" spans="1:12" ht="30" customHeight="1" x14ac:dyDescent="0.25">
      <c r="A13" s="11"/>
      <c r="B13" s="11"/>
    </row>
    <row r="14" spans="1:12" ht="30" customHeight="1" x14ac:dyDescent="0.25">
      <c r="A14" s="11"/>
      <c r="B14" s="11"/>
    </row>
    <row r="15" spans="1:12" ht="30" customHeight="1" x14ac:dyDescent="0.25">
      <c r="A15" s="11"/>
      <c r="B15" s="11"/>
    </row>
    <row r="16" spans="1:12" ht="30" customHeight="1" x14ac:dyDescent="0.25">
      <c r="A16" s="11"/>
      <c r="B16" s="11"/>
    </row>
    <row r="17" spans="1:13" ht="30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30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21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3" ht="21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3" ht="21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3" ht="21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3" ht="21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3" ht="21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3" ht="21" customHeight="1" x14ac:dyDescent="0.25">
      <c r="A25" s="11"/>
      <c r="I25" s="11"/>
      <c r="J25" s="11"/>
    </row>
    <row r="26" spans="1:13" ht="21" customHeight="1" x14ac:dyDescent="0.25"/>
    <row r="27" spans="1:13" ht="21" customHeight="1" x14ac:dyDescent="0.25"/>
    <row r="28" spans="1:13" ht="21" customHeight="1" x14ac:dyDescent="0.25"/>
    <row r="29" spans="1:13" ht="21" customHeight="1" x14ac:dyDescent="0.25"/>
    <row r="30" spans="1:13" ht="21" customHeight="1" x14ac:dyDescent="0.25"/>
    <row r="31" spans="1:13" ht="21" customHeight="1" x14ac:dyDescent="0.25"/>
    <row r="32" spans="1:13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</sheetData>
  <mergeCells count="2">
    <mergeCell ref="A2:A4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D43E-A989-46AB-8848-11D3F4672F7E}">
  <dimension ref="A1:H27"/>
  <sheetViews>
    <sheetView zoomScale="90" zoomScaleNormal="90" workbookViewId="0">
      <selection activeCell="B7" sqref="B6:B7"/>
    </sheetView>
  </sheetViews>
  <sheetFormatPr defaultRowHeight="13.8" x14ac:dyDescent="0.25"/>
  <cols>
    <col min="1" max="21" width="15.77734375" customWidth="1"/>
  </cols>
  <sheetData>
    <row r="1" spans="1:8" ht="21" customHeight="1" x14ac:dyDescent="0.25">
      <c r="A1" s="12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67</v>
      </c>
    </row>
    <row r="2" spans="1:8" ht="21" customHeight="1" x14ac:dyDescent="0.25">
      <c r="A2" s="14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</row>
    <row r="3" spans="1:8" ht="21" customHeight="1" x14ac:dyDescent="0.25">
      <c r="C3" s="15">
        <f>(主系统汽水参数!D9-其他已知量!G6)*1000*0.001/效率!B2</f>
        <v>31.22325</v>
      </c>
    </row>
    <row r="4" spans="1:8" ht="21" customHeight="1" x14ac:dyDescent="0.25"/>
    <row r="5" spans="1:8" ht="21" customHeight="1" x14ac:dyDescent="0.25"/>
    <row r="6" spans="1:8" ht="21" customHeight="1" x14ac:dyDescent="0.25"/>
    <row r="7" spans="1:8" ht="21" customHeight="1" x14ac:dyDescent="0.25"/>
    <row r="8" spans="1:8" ht="21" customHeight="1" x14ac:dyDescent="0.25"/>
    <row r="9" spans="1:8" ht="21" customHeight="1" x14ac:dyDescent="0.25"/>
    <row r="10" spans="1:8" ht="21" customHeight="1" x14ac:dyDescent="0.25"/>
    <row r="11" spans="1:8" ht="21" customHeight="1" x14ac:dyDescent="0.25"/>
    <row r="12" spans="1:8" ht="21" customHeight="1" x14ac:dyDescent="0.25"/>
    <row r="13" spans="1:8" ht="21" customHeight="1" x14ac:dyDescent="0.25"/>
    <row r="14" spans="1:8" ht="21" customHeight="1" x14ac:dyDescent="0.25"/>
    <row r="15" spans="1:8" ht="21" customHeight="1" x14ac:dyDescent="0.25"/>
    <row r="16" spans="1: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02D9-3305-45D2-81C7-AC34B6A8F965}">
  <dimension ref="A1:G21"/>
  <sheetViews>
    <sheetView zoomScale="80" zoomScaleNormal="80" workbookViewId="0">
      <selection activeCell="D9" sqref="D9"/>
    </sheetView>
  </sheetViews>
  <sheetFormatPr defaultRowHeight="13.8" x14ac:dyDescent="0.25"/>
  <cols>
    <col min="5" max="5" width="13.44140625" bestFit="1" customWidth="1"/>
  </cols>
  <sheetData>
    <row r="1" spans="1:7" ht="41.4" x14ac:dyDescent="0.25">
      <c r="A1" s="20" t="s">
        <v>56</v>
      </c>
      <c r="B1" s="20" t="s">
        <v>57</v>
      </c>
      <c r="C1" s="20" t="s">
        <v>58</v>
      </c>
      <c r="D1" s="20" t="s">
        <v>68</v>
      </c>
      <c r="E1" s="18" t="s">
        <v>66</v>
      </c>
    </row>
    <row r="2" spans="1:7" ht="31.95" customHeight="1" x14ac:dyDescent="0.25">
      <c r="A2" s="17" t="s">
        <v>84</v>
      </c>
      <c r="B2" s="17" t="s">
        <v>48</v>
      </c>
      <c r="C2" s="17" t="s">
        <v>62</v>
      </c>
      <c r="D2" s="17">
        <v>3.09</v>
      </c>
      <c r="E2" s="19">
        <f>部分焓值!B1</f>
        <v>3398.7761747850914</v>
      </c>
      <c r="F2" s="11"/>
      <c r="G2" s="11"/>
    </row>
    <row r="3" spans="1:7" ht="31.95" customHeight="1" x14ac:dyDescent="0.25">
      <c r="A3" s="17" t="s">
        <v>47</v>
      </c>
      <c r="B3" s="17" t="s">
        <v>48</v>
      </c>
      <c r="C3" s="17" t="s">
        <v>49</v>
      </c>
      <c r="D3" s="17">
        <v>0.88</v>
      </c>
      <c r="E3" s="18">
        <f>E2</f>
        <v>3398.7761747850914</v>
      </c>
      <c r="F3" s="11"/>
      <c r="G3" s="11"/>
    </row>
    <row r="4" spans="1:7" ht="31.95" customHeight="1" x14ac:dyDescent="0.25">
      <c r="A4" s="17" t="s">
        <v>85</v>
      </c>
      <c r="B4" s="17" t="s">
        <v>51</v>
      </c>
      <c r="C4" s="17" t="s">
        <v>86</v>
      </c>
      <c r="D4" s="17">
        <v>128.76</v>
      </c>
      <c r="E4" s="19">
        <f>E3</f>
        <v>3398.7761747850914</v>
      </c>
      <c r="F4" s="11"/>
      <c r="G4" s="11"/>
    </row>
    <row r="5" spans="1:7" ht="31.95" customHeight="1" x14ac:dyDescent="0.25">
      <c r="A5" s="17" t="s">
        <v>87</v>
      </c>
      <c r="B5" s="17" t="s">
        <v>85</v>
      </c>
      <c r="C5" s="17" t="s">
        <v>88</v>
      </c>
      <c r="D5" s="17">
        <v>100.88</v>
      </c>
      <c r="E5" s="19">
        <f>E4</f>
        <v>3398.7761747850914</v>
      </c>
      <c r="F5" s="11"/>
      <c r="G5" s="11"/>
    </row>
    <row r="6" spans="1:7" ht="31.95" customHeight="1" x14ac:dyDescent="0.25">
      <c r="A6" s="17" t="s">
        <v>61</v>
      </c>
      <c r="B6" s="17" t="s">
        <v>62</v>
      </c>
      <c r="C6" s="17" t="s">
        <v>63</v>
      </c>
      <c r="D6" s="17">
        <v>3.89</v>
      </c>
      <c r="E6" s="18">
        <f>E9</f>
        <v>2966.9240008233965</v>
      </c>
      <c r="F6" s="11"/>
      <c r="G6" s="11"/>
    </row>
    <row r="7" spans="1:7" ht="31.95" customHeight="1" x14ac:dyDescent="0.25">
      <c r="A7" s="17" t="s">
        <v>89</v>
      </c>
      <c r="B7" s="17" t="s">
        <v>51</v>
      </c>
      <c r="C7" s="17" t="s">
        <v>90</v>
      </c>
      <c r="D7" s="17">
        <v>49.84</v>
      </c>
      <c r="E7" s="19">
        <f>E8</f>
        <v>2966.9240008233965</v>
      </c>
      <c r="F7" s="11"/>
      <c r="G7" s="11"/>
    </row>
    <row r="8" spans="1:7" ht="31.95" customHeight="1" x14ac:dyDescent="0.25">
      <c r="A8" s="17" t="s">
        <v>64</v>
      </c>
      <c r="B8" s="17" t="s">
        <v>51</v>
      </c>
      <c r="C8" s="17" t="s">
        <v>63</v>
      </c>
      <c r="D8" s="17">
        <v>6.19</v>
      </c>
      <c r="E8" s="18">
        <f>E6</f>
        <v>2966.9240008233965</v>
      </c>
      <c r="F8" s="11"/>
      <c r="G8" s="11"/>
    </row>
    <row r="9" spans="1:7" ht="31.95" customHeight="1" x14ac:dyDescent="0.25">
      <c r="A9" s="17" t="s">
        <v>50</v>
      </c>
      <c r="B9" s="17" t="s">
        <v>51</v>
      </c>
      <c r="C9" s="17" t="s">
        <v>49</v>
      </c>
      <c r="D9" s="17">
        <v>0.62</v>
      </c>
      <c r="E9" s="18">
        <f>主系统汽水参数!E4</f>
        <v>2966.9240008233965</v>
      </c>
      <c r="F9" s="11"/>
      <c r="G9" s="11"/>
    </row>
    <row r="10" spans="1:7" ht="31.95" customHeight="1" x14ac:dyDescent="0.25">
      <c r="A10" s="17" t="s">
        <v>65</v>
      </c>
      <c r="B10" s="17" t="s">
        <v>53</v>
      </c>
      <c r="C10" s="17" t="s">
        <v>63</v>
      </c>
      <c r="D10" s="17">
        <v>5.61</v>
      </c>
      <c r="E10" s="18">
        <f>E11</f>
        <v>3187.3015215975793</v>
      </c>
      <c r="F10" s="11"/>
      <c r="G10" s="11"/>
    </row>
    <row r="11" spans="1:7" ht="31.95" customHeight="1" x14ac:dyDescent="0.25">
      <c r="A11" s="17" t="s">
        <v>52</v>
      </c>
      <c r="B11" s="17" t="s">
        <v>53</v>
      </c>
      <c r="C11" s="17" t="s">
        <v>49</v>
      </c>
      <c r="D11" s="17">
        <v>0.56000000000000005</v>
      </c>
      <c r="E11" s="18">
        <f>主系统汽水参数!G4</f>
        <v>3187.3015215975793</v>
      </c>
      <c r="F11" s="11"/>
      <c r="G11" s="11"/>
    </row>
    <row r="12" spans="1:7" ht="48.6" customHeight="1" x14ac:dyDescent="0.25">
      <c r="A12" s="17" t="s">
        <v>91</v>
      </c>
      <c r="B12" s="17" t="s">
        <v>63</v>
      </c>
      <c r="C12" s="17" t="s">
        <v>55</v>
      </c>
      <c r="D12" s="17">
        <f>D6+D8+D10</f>
        <v>15.690000000000001</v>
      </c>
      <c r="E12" s="19">
        <f>E13</f>
        <v>3045.7205522283143</v>
      </c>
      <c r="F12" s="11"/>
      <c r="G12" s="11"/>
    </row>
    <row r="13" spans="1:7" ht="31.95" customHeight="1" x14ac:dyDescent="0.25">
      <c r="A13" s="17" t="s">
        <v>54</v>
      </c>
      <c r="B13" s="17" t="s">
        <v>55</v>
      </c>
      <c r="C13" s="17" t="s">
        <v>49</v>
      </c>
      <c r="D13" s="17">
        <v>6.97</v>
      </c>
      <c r="E13" s="18">
        <f>(E6*D6+E8*D8+E10*D10)/(D6+D8+D10)</f>
        <v>3045.7205522283143</v>
      </c>
      <c r="F13" s="11"/>
      <c r="G13" s="11"/>
    </row>
    <row r="14" spans="1:7" ht="60.6" customHeight="1" x14ac:dyDescent="0.25">
      <c r="A14" s="17" t="s">
        <v>92</v>
      </c>
      <c r="B14" s="17" t="s">
        <v>93</v>
      </c>
      <c r="C14" s="17" t="s">
        <v>94</v>
      </c>
      <c r="D14" s="17" t="s">
        <v>95</v>
      </c>
      <c r="E14" s="19">
        <f>主系统汽水参数!G4</f>
        <v>3187.3015215975793</v>
      </c>
      <c r="F14" s="11"/>
      <c r="G14" s="11"/>
    </row>
    <row r="15" spans="1:7" ht="31.95" customHeight="1" x14ac:dyDescent="0.25"/>
    <row r="16" spans="1:7" ht="31.95" customHeight="1" x14ac:dyDescent="0.25"/>
    <row r="17" ht="31.95" customHeight="1" x14ac:dyDescent="0.25"/>
    <row r="18" ht="31.95" customHeight="1" x14ac:dyDescent="0.25"/>
    <row r="19" ht="31.95" customHeight="1" x14ac:dyDescent="0.25"/>
    <row r="20" ht="31.95" customHeight="1" x14ac:dyDescent="0.25"/>
    <row r="21" ht="31.95" customHeigh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84C1-A31C-4D0A-93B9-4481CA1AEC31}">
  <dimension ref="A1:K29"/>
  <sheetViews>
    <sheetView workbookViewId="0">
      <selection activeCell="E9" sqref="E9"/>
    </sheetView>
  </sheetViews>
  <sheetFormatPr defaultRowHeight="13.8" x14ac:dyDescent="0.25"/>
  <sheetData>
    <row r="1" spans="1:11" ht="28.05" customHeight="1" x14ac:dyDescent="0.25">
      <c r="A1" s="18"/>
      <c r="B1" s="20" t="s">
        <v>82</v>
      </c>
      <c r="C1" s="16"/>
      <c r="D1" s="16"/>
      <c r="E1" s="16"/>
      <c r="F1" s="16"/>
      <c r="G1" s="16"/>
      <c r="H1" s="16"/>
      <c r="I1" s="16"/>
      <c r="J1" s="16"/>
      <c r="K1" s="16"/>
    </row>
    <row r="2" spans="1:11" ht="28.05" customHeight="1" x14ac:dyDescent="0.25">
      <c r="A2" s="18" t="s">
        <v>96</v>
      </c>
      <c r="B2" s="17">
        <v>0.9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ht="28.05" customHeight="1" x14ac:dyDescent="0.25">
      <c r="A3" s="18" t="s">
        <v>94</v>
      </c>
      <c r="B3" s="17">
        <v>0.99</v>
      </c>
      <c r="C3" s="16"/>
      <c r="D3" s="16"/>
      <c r="E3" s="16"/>
      <c r="F3" s="16"/>
      <c r="G3" s="16"/>
      <c r="H3" s="16"/>
      <c r="I3" s="16"/>
      <c r="J3" s="16"/>
      <c r="K3" s="16"/>
    </row>
    <row r="4" spans="1:11" ht="28.05" customHeight="1" x14ac:dyDescent="0.25">
      <c r="A4" s="18" t="s">
        <v>97</v>
      </c>
      <c r="B4" s="17">
        <v>0.93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ht="28.05" customHeight="1" x14ac:dyDescent="0.25">
      <c r="A5" s="21" t="s">
        <v>98</v>
      </c>
      <c r="B5" s="17">
        <v>0.99</v>
      </c>
      <c r="C5" s="16"/>
      <c r="D5" s="16"/>
      <c r="E5" s="16"/>
      <c r="F5" s="16"/>
      <c r="G5" s="16"/>
      <c r="H5" s="16"/>
      <c r="I5" s="16"/>
      <c r="J5" s="16"/>
      <c r="K5" s="16"/>
    </row>
    <row r="6" spans="1:11" ht="28.05" customHeight="1" x14ac:dyDescent="0.25">
      <c r="A6" s="18" t="s">
        <v>99</v>
      </c>
      <c r="B6" s="17">
        <v>0.99</v>
      </c>
      <c r="C6" s="16"/>
      <c r="D6" s="16"/>
      <c r="E6" s="16"/>
      <c r="F6" s="16"/>
      <c r="G6" s="16"/>
      <c r="H6" s="16"/>
      <c r="I6" s="16"/>
      <c r="J6" s="16"/>
      <c r="K6" s="16"/>
    </row>
    <row r="7" spans="1:11" ht="28.05" customHeight="1" x14ac:dyDescent="0.25">
      <c r="A7" s="18" t="s">
        <v>100</v>
      </c>
      <c r="B7" s="17">
        <v>4.4999999999999998E-2</v>
      </c>
      <c r="C7" s="16"/>
      <c r="D7" s="16"/>
      <c r="E7" s="16"/>
      <c r="F7" s="16"/>
      <c r="G7" s="16"/>
      <c r="H7" s="16"/>
      <c r="I7" s="16"/>
      <c r="J7" s="16"/>
      <c r="K7" s="16"/>
    </row>
    <row r="8" spans="1:11" ht="28.0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ht="28.0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ht="28.0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1" ht="28.0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ht="28.0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28.0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ht="28.0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ht="28.0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11" ht="28.0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 ht="28.0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1:11" ht="28.0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 ht="28.0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 ht="28.0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 ht="28.0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 ht="28.05" customHeight="1" x14ac:dyDescent="0.25"/>
    <row r="23" spans="1:11" ht="28.05" customHeight="1" x14ac:dyDescent="0.25"/>
    <row r="24" spans="1:11" ht="19.95" customHeight="1" x14ac:dyDescent="0.25"/>
    <row r="25" spans="1:11" ht="19.95" customHeight="1" x14ac:dyDescent="0.25"/>
    <row r="26" spans="1:11" ht="19.95" customHeight="1" x14ac:dyDescent="0.25"/>
    <row r="27" spans="1:11" ht="19.95" customHeight="1" x14ac:dyDescent="0.25"/>
    <row r="28" spans="1:11" ht="19.95" customHeight="1" x14ac:dyDescent="0.25"/>
    <row r="29" spans="1:11" ht="19.95" customHeight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7EBF-6B0C-46F8-8C9C-66522810FEBF}">
  <dimension ref="A1:F35"/>
  <sheetViews>
    <sheetView zoomScaleNormal="100" workbookViewId="0">
      <selection activeCell="F7" sqref="F7"/>
    </sheetView>
  </sheetViews>
  <sheetFormatPr defaultRowHeight="13.8" x14ac:dyDescent="0.25"/>
  <cols>
    <col min="1" max="1" width="13.5546875" customWidth="1"/>
  </cols>
  <sheetData>
    <row r="1" spans="1:6" ht="33" customHeight="1" x14ac:dyDescent="0.25">
      <c r="A1" s="20" t="s">
        <v>102</v>
      </c>
      <c r="B1" s="20">
        <f>_xll.H_PT97(其他已知量!F8,其他已知量!G8)</f>
        <v>3398.7761747850914</v>
      </c>
    </row>
    <row r="2" spans="1:6" ht="33" customHeight="1" x14ac:dyDescent="0.25">
      <c r="A2" s="18" t="s">
        <v>104</v>
      </c>
      <c r="B2" s="18">
        <f>其他已知量!G13-其他已知量!F13</f>
        <v>633.46883269373575</v>
      </c>
    </row>
    <row r="3" spans="1:6" ht="33" customHeight="1" x14ac:dyDescent="0.25">
      <c r="A3" s="18" t="s">
        <v>105</v>
      </c>
      <c r="B3" s="18">
        <f>主系统汽水参数!G4-其他已知量!J5</f>
        <v>615.54547609068914</v>
      </c>
    </row>
    <row r="4" spans="1:6" ht="33" customHeight="1" x14ac:dyDescent="0.25">
      <c r="A4" s="18" t="s">
        <v>103</v>
      </c>
      <c r="B4" s="18">
        <f>_xll.H_PT97(其他已知量!J8,其他已知量!K8)</f>
        <v>83.922400641016793</v>
      </c>
    </row>
    <row r="5" spans="1:6" ht="33" customHeight="1" x14ac:dyDescent="0.25">
      <c r="F5" s="16"/>
    </row>
    <row r="6" spans="1:6" ht="33" customHeight="1" x14ac:dyDescent="0.25">
      <c r="F6" s="16"/>
    </row>
    <row r="7" spans="1:6" ht="33" customHeight="1" x14ac:dyDescent="0.25"/>
    <row r="8" spans="1:6" ht="33" customHeight="1" x14ac:dyDescent="0.25"/>
    <row r="9" spans="1:6" ht="33" customHeight="1" x14ac:dyDescent="0.25"/>
    <row r="10" spans="1:6" ht="33" customHeight="1" x14ac:dyDescent="0.25"/>
    <row r="11" spans="1:6" ht="33" customHeight="1" x14ac:dyDescent="0.25"/>
    <row r="12" spans="1:6" ht="33" customHeight="1" x14ac:dyDescent="0.25"/>
    <row r="13" spans="1:6" ht="33" customHeight="1" x14ac:dyDescent="0.25"/>
    <row r="14" spans="1:6" ht="33" customHeight="1" x14ac:dyDescent="0.25"/>
    <row r="15" spans="1:6" ht="33" customHeight="1" x14ac:dyDescent="0.25"/>
    <row r="16" spans="1:6" ht="33" customHeight="1" x14ac:dyDescent="0.25"/>
    <row r="17" ht="33" customHeight="1" x14ac:dyDescent="0.25"/>
    <row r="18" ht="33" customHeight="1" x14ac:dyDescent="0.25"/>
    <row r="19" ht="33" customHeight="1" x14ac:dyDescent="0.25"/>
    <row r="20" ht="33" customHeight="1" x14ac:dyDescent="0.25"/>
    <row r="21" ht="33" customHeight="1" x14ac:dyDescent="0.25"/>
    <row r="22" ht="33" customHeight="1" x14ac:dyDescent="0.25"/>
    <row r="23" ht="33" customHeight="1" x14ac:dyDescent="0.25"/>
    <row r="24" ht="33" customHeight="1" x14ac:dyDescent="0.25"/>
    <row r="25" ht="33" customHeight="1" x14ac:dyDescent="0.25"/>
    <row r="26" ht="33" customHeight="1" x14ac:dyDescent="0.25"/>
    <row r="27" ht="33" customHeight="1" x14ac:dyDescent="0.25"/>
    <row r="28" ht="33" customHeight="1" x14ac:dyDescent="0.25"/>
    <row r="29" ht="33" customHeight="1" x14ac:dyDescent="0.25"/>
    <row r="30" ht="33" customHeight="1" x14ac:dyDescent="0.25"/>
    <row r="31" ht="33" customHeight="1" x14ac:dyDescent="0.25"/>
    <row r="32" ht="31.05" customHeight="1" x14ac:dyDescent="0.25"/>
    <row r="33" ht="31.05" customHeight="1" x14ac:dyDescent="0.25"/>
    <row r="34" ht="31.05" customHeight="1" x14ac:dyDescent="0.25"/>
    <row r="35" ht="31.05" customHeight="1" x14ac:dyDescent="0.2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0A4D-11CF-4152-8454-B8F8AE0A636E}">
  <dimension ref="A1:V24"/>
  <sheetViews>
    <sheetView workbookViewId="0">
      <selection activeCell="B10" sqref="B10"/>
    </sheetView>
  </sheetViews>
  <sheetFormatPr defaultRowHeight="13.8" x14ac:dyDescent="0.25"/>
  <cols>
    <col min="1" max="1" width="13.21875" customWidth="1"/>
    <col min="2" max="2" width="9.109375" customWidth="1"/>
    <col min="15" max="16" width="12.21875" bestFit="1" customWidth="1"/>
    <col min="18" max="18" width="12.21875" bestFit="1" customWidth="1"/>
    <col min="20" max="20" width="12.21875" bestFit="1" customWidth="1"/>
  </cols>
  <sheetData>
    <row r="1" spans="1:22" ht="30" customHeight="1" x14ac:dyDescent="0.25">
      <c r="A1" s="17" t="s">
        <v>16</v>
      </c>
      <c r="B1" s="17" t="s">
        <v>13</v>
      </c>
      <c r="C1" s="17">
        <v>-2</v>
      </c>
      <c r="D1" s="17">
        <v>-1</v>
      </c>
      <c r="E1" s="17">
        <v>-1</v>
      </c>
      <c r="F1" s="17">
        <v>0</v>
      </c>
      <c r="G1" s="17">
        <v>2</v>
      </c>
      <c r="H1" s="17">
        <v>2</v>
      </c>
      <c r="I1" s="17">
        <v>2</v>
      </c>
      <c r="J1" s="17">
        <v>2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30" customHeight="1" x14ac:dyDescent="0.25">
      <c r="A2" s="17" t="s">
        <v>17</v>
      </c>
      <c r="B2" s="17" t="s">
        <v>37</v>
      </c>
      <c r="C2" s="17">
        <v>5.6</v>
      </c>
      <c r="D2" s="17">
        <v>5.6</v>
      </c>
      <c r="E2" s="17">
        <v>5.6</v>
      </c>
      <c r="F2" s="17">
        <v>0</v>
      </c>
      <c r="G2" s="17">
        <v>5.6</v>
      </c>
      <c r="H2" s="17">
        <v>5.6</v>
      </c>
      <c r="I2" s="17">
        <v>5.6</v>
      </c>
      <c r="J2" s="17">
        <v>0</v>
      </c>
      <c r="K2" s="16"/>
      <c r="L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30" customHeight="1" x14ac:dyDescent="0.25">
      <c r="L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30" customHeight="1" x14ac:dyDescent="0.25">
      <c r="A4" s="17" t="s">
        <v>40</v>
      </c>
      <c r="B4" s="17" t="s">
        <v>41</v>
      </c>
      <c r="C4" s="17">
        <v>22</v>
      </c>
      <c r="D4" s="16"/>
      <c r="E4" s="16"/>
      <c r="F4" s="17" t="s">
        <v>80</v>
      </c>
      <c r="G4" s="17" t="s">
        <v>81</v>
      </c>
      <c r="H4" s="17" t="s">
        <v>83</v>
      </c>
      <c r="I4" s="17" t="s">
        <v>69</v>
      </c>
      <c r="J4" s="17" t="s">
        <v>70</v>
      </c>
      <c r="N4" s="16"/>
      <c r="O4" s="16"/>
      <c r="P4" s="16"/>
      <c r="Q4" s="16"/>
      <c r="R4" s="16"/>
      <c r="S4" s="16"/>
      <c r="T4" s="16"/>
      <c r="U4" s="16"/>
      <c r="V4" s="16"/>
    </row>
    <row r="5" spans="1:22" ht="30" customHeight="1" x14ac:dyDescent="0.25">
      <c r="E5" s="17" t="s">
        <v>76</v>
      </c>
      <c r="F5" s="17">
        <f>主系统汽水参数!G6+其他已知量!C4*9.8*1000/1000000</f>
        <v>1.109075</v>
      </c>
      <c r="G5" s="17">
        <f>主系统汽水参数!D9</f>
        <v>29.21</v>
      </c>
      <c r="H5" s="17">
        <v>7.0000000000000001E-3</v>
      </c>
      <c r="I5" s="17">
        <v>1</v>
      </c>
      <c r="J5" s="17">
        <f>_xll.H_PX97(H5,I5)</f>
        <v>2571.7560455068901</v>
      </c>
      <c r="O5" s="16"/>
      <c r="P5" s="16"/>
      <c r="Q5" s="16"/>
      <c r="R5" s="16"/>
      <c r="S5" s="16"/>
      <c r="T5" s="16"/>
      <c r="U5" s="16"/>
      <c r="V5" s="16"/>
    </row>
    <row r="6" spans="1:22" ht="30" customHeight="1" x14ac:dyDescent="0.25">
      <c r="A6" s="17" t="s">
        <v>101</v>
      </c>
      <c r="B6" s="17">
        <v>3</v>
      </c>
      <c r="E6" s="16"/>
      <c r="L6" s="16"/>
      <c r="N6" s="16"/>
      <c r="Q6" s="16"/>
      <c r="R6" s="16"/>
      <c r="S6" s="16"/>
      <c r="T6" s="16"/>
      <c r="U6" s="16"/>
      <c r="V6" s="16"/>
    </row>
    <row r="7" spans="1:22" ht="30" customHeight="1" x14ac:dyDescent="0.25">
      <c r="A7" s="17" t="s">
        <v>106</v>
      </c>
      <c r="B7" s="17">
        <v>1</v>
      </c>
      <c r="E7" s="16"/>
      <c r="F7" s="17" t="s">
        <v>60</v>
      </c>
      <c r="G7" s="17" t="s">
        <v>59</v>
      </c>
      <c r="I7" s="16"/>
      <c r="J7" s="17" t="s">
        <v>79</v>
      </c>
      <c r="K7" s="17" t="s">
        <v>59</v>
      </c>
      <c r="Q7" s="16"/>
      <c r="R7" s="16"/>
      <c r="S7" s="16"/>
      <c r="T7" s="16"/>
      <c r="U7" s="16"/>
      <c r="V7" s="16"/>
    </row>
    <row r="8" spans="1:22" ht="30" customHeight="1" x14ac:dyDescent="0.25">
      <c r="A8" s="16"/>
      <c r="E8" s="17" t="s">
        <v>77</v>
      </c>
      <c r="F8" s="17">
        <v>24.2</v>
      </c>
      <c r="G8" s="17">
        <v>566</v>
      </c>
      <c r="I8" s="17" t="s">
        <v>78</v>
      </c>
      <c r="J8" s="17">
        <f>主系统汽水参数!L2</f>
        <v>5.0000000000000001E-3</v>
      </c>
      <c r="K8" s="17">
        <v>20</v>
      </c>
      <c r="P8" s="16"/>
      <c r="Q8" s="16"/>
      <c r="R8" s="16"/>
      <c r="U8" s="16"/>
      <c r="V8" s="16"/>
    </row>
    <row r="9" spans="1:22" ht="30" customHeight="1" x14ac:dyDescent="0.25">
      <c r="A9" s="16"/>
      <c r="F9" s="16"/>
      <c r="K9" s="16"/>
      <c r="P9" s="16"/>
      <c r="Q9" s="16"/>
      <c r="R9" s="16"/>
      <c r="S9" s="16"/>
      <c r="T9" s="16"/>
      <c r="U9" s="16"/>
      <c r="V9" s="16"/>
    </row>
    <row r="10" spans="1:22" ht="30" customHeight="1" x14ac:dyDescent="0.25">
      <c r="A10" s="16"/>
      <c r="F10" s="17" t="s">
        <v>71</v>
      </c>
      <c r="G10" s="17" t="s">
        <v>72</v>
      </c>
      <c r="H10" s="16"/>
      <c r="I10" s="16"/>
      <c r="J10" s="16"/>
      <c r="K10" s="16"/>
      <c r="L10" s="16"/>
      <c r="U10" s="16"/>
      <c r="V10" s="16"/>
    </row>
    <row r="11" spans="1:22" ht="30" customHeight="1" x14ac:dyDescent="0.25">
      <c r="A11" s="16"/>
      <c r="B11" s="16"/>
      <c r="C11" s="16"/>
      <c r="D11" s="16"/>
      <c r="E11" s="17" t="s">
        <v>73</v>
      </c>
      <c r="F11" s="17">
        <v>4.0019999999999998</v>
      </c>
      <c r="G11" s="17">
        <v>3.6019999999999999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30" customHeight="1" x14ac:dyDescent="0.25">
      <c r="A12" s="16"/>
      <c r="D12" s="16"/>
      <c r="E12" s="17" t="s">
        <v>74</v>
      </c>
      <c r="F12" s="17">
        <v>301.89999999999998</v>
      </c>
      <c r="G12" s="17">
        <v>566</v>
      </c>
      <c r="H12" s="16"/>
      <c r="I12" s="16"/>
      <c r="J12" s="16"/>
      <c r="K12" s="16"/>
      <c r="L12" s="16"/>
      <c r="M12" s="16"/>
      <c r="N12" s="16"/>
      <c r="S12" s="16"/>
      <c r="T12" s="16"/>
      <c r="U12" s="16"/>
      <c r="V12" s="16"/>
    </row>
    <row r="13" spans="1:22" ht="30" customHeight="1" x14ac:dyDescent="0.25">
      <c r="A13" s="16"/>
      <c r="B13" s="16"/>
      <c r="C13" s="16"/>
      <c r="D13" s="16"/>
      <c r="E13" s="17" t="s">
        <v>75</v>
      </c>
      <c r="F13" s="17">
        <f>_xll.H_PT97(F11,F12)</f>
        <v>2966.9240008233965</v>
      </c>
      <c r="G13" s="17">
        <f>_xll.H_PT97(G11,G12)</f>
        <v>3600.3928335171322</v>
      </c>
      <c r="H13" s="16"/>
      <c r="I13" s="16"/>
      <c r="J13" s="16"/>
      <c r="K13" s="16"/>
      <c r="L13" s="16"/>
      <c r="M13" s="16"/>
      <c r="N13" s="16"/>
      <c r="S13" s="16"/>
      <c r="T13" s="16"/>
      <c r="U13" s="16"/>
      <c r="V13" s="16"/>
    </row>
    <row r="14" spans="1:22" ht="30" customHeight="1" x14ac:dyDescent="0.25">
      <c r="A14" s="16"/>
      <c r="B14" s="16"/>
      <c r="C14" s="16"/>
      <c r="D14" s="16"/>
      <c r="E14" s="16"/>
      <c r="F14" s="16"/>
      <c r="G14" s="16"/>
      <c r="H14" s="16"/>
      <c r="M14" s="16"/>
      <c r="N14" s="16"/>
      <c r="S14" s="16"/>
      <c r="T14" s="16"/>
      <c r="U14" s="16"/>
      <c r="V14" s="16"/>
    </row>
    <row r="15" spans="1:22" ht="30" customHeight="1" x14ac:dyDescent="0.25">
      <c r="A15" s="16"/>
      <c r="B15" s="16"/>
      <c r="C15" s="16"/>
      <c r="D15" s="16"/>
      <c r="E15" s="16"/>
      <c r="F15" s="16"/>
      <c r="G15" s="16"/>
      <c r="H15" s="16"/>
      <c r="M15" s="16"/>
      <c r="N15" s="16"/>
      <c r="S15" s="16"/>
      <c r="T15" s="16"/>
      <c r="U15" s="16"/>
      <c r="V15" s="16"/>
    </row>
    <row r="16" spans="1:22" ht="30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ht="30" customHeight="1" x14ac:dyDescent="0.25">
      <c r="A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30" customHeight="1" x14ac:dyDescent="0.25">
      <c r="A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30" customHeight="1" x14ac:dyDescent="0.25">
      <c r="A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30" customHeight="1" x14ac:dyDescent="0.25">
      <c r="A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25">
      <c r="A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5">
      <c r="A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25">
      <c r="A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5">
      <c r="A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39</vt:i4>
      </vt:variant>
    </vt:vector>
  </HeadingPairs>
  <TitlesOfParts>
    <vt:vector size="46" baseType="lpstr">
      <vt:lpstr>主系统汽水参数</vt:lpstr>
      <vt:lpstr>辅助系统的汽水参数</vt:lpstr>
      <vt:lpstr>纯热量</vt:lpstr>
      <vt:lpstr>小汽水量</vt:lpstr>
      <vt:lpstr>效率</vt:lpstr>
      <vt:lpstr>部分焓值</vt:lpstr>
      <vt:lpstr>其他已知量</vt:lpstr>
      <vt:lpstr>小汽水量!_Toc295637528</vt:lpstr>
      <vt:lpstr>小汽水量!_Toc295637530</vt:lpstr>
      <vt:lpstr>小汽水量!_Toc295637531</vt:lpstr>
      <vt:lpstr>小汽水量!_Toc295637534</vt:lpstr>
      <vt:lpstr>小汽水量!_Toc295637535</vt:lpstr>
      <vt:lpstr>小汽水量!_Toc295637536</vt:lpstr>
      <vt:lpstr>小汽水量!_Toc295637540</vt:lpstr>
      <vt:lpstr>小汽水量!_Toc295637541</vt:lpstr>
      <vt:lpstr>小汽水量!_Toc295637543</vt:lpstr>
      <vt:lpstr>小汽水量!_Toc295637546</vt:lpstr>
      <vt:lpstr>小汽水量!_Toc295637547</vt:lpstr>
      <vt:lpstr>小汽水量!_Toc295637548</vt:lpstr>
      <vt:lpstr>小汽水量!_Toc295637552</vt:lpstr>
      <vt:lpstr>小汽水量!_Toc295637553</vt:lpstr>
      <vt:lpstr>小汽水量!_Toc295637555</vt:lpstr>
      <vt:lpstr>小汽水量!_Toc295637560</vt:lpstr>
      <vt:lpstr>小汽水量!_Toc295637566</vt:lpstr>
      <vt:lpstr>小汽水量!_Toc295637570</vt:lpstr>
      <vt:lpstr>小汽水量!_Toc295637571</vt:lpstr>
      <vt:lpstr>小汽水量!_Toc295637572</vt:lpstr>
      <vt:lpstr>小汽水量!_Toc295637577</vt:lpstr>
      <vt:lpstr>小汽水量!_Toc295637578</vt:lpstr>
      <vt:lpstr>小汽水量!_Toc295637579</vt:lpstr>
      <vt:lpstr>小汽水量!_Toc295637580</vt:lpstr>
      <vt:lpstr>小汽水量!_Toc295637583</vt:lpstr>
      <vt:lpstr>小汽水量!_Toc295637584</vt:lpstr>
      <vt:lpstr>小汽水量!_Toc295637585</vt:lpstr>
      <vt:lpstr>小汽水量!_Toc295637589</vt:lpstr>
      <vt:lpstr>小汽水量!_Toc295637590</vt:lpstr>
      <vt:lpstr>小汽水量!_Toc295637591</vt:lpstr>
      <vt:lpstr>小汽水量!_Toc295637592</vt:lpstr>
      <vt:lpstr>小汽水量!_Toc295645063</vt:lpstr>
      <vt:lpstr>小汽水量!_Toc295645065</vt:lpstr>
      <vt:lpstr>小汽水量!_Toc295645078</vt:lpstr>
      <vt:lpstr>小汽水量!_Toc295645094</vt:lpstr>
      <vt:lpstr>小汽水量!_Toc295645100</vt:lpstr>
      <vt:lpstr>小汽水量!_Toc295645101</vt:lpstr>
      <vt:lpstr>小汽水量!_Toc295645109</vt:lpstr>
      <vt:lpstr>小汽水量!OLE_LINK1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CONGCONG</dc:creator>
  <cp:lastModifiedBy>CONGCONG</cp:lastModifiedBy>
  <dcterms:created xsi:type="dcterms:W3CDTF">2015-06-05T18:19:34Z</dcterms:created>
  <dcterms:modified xsi:type="dcterms:W3CDTF">2020-06-19T10:38:32Z</dcterms:modified>
</cp:coreProperties>
</file>