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-index" sheetId="1" r:id="rId4"/>
    <sheet state="visible" name="common-error" sheetId="2" r:id="rId5"/>
    <sheet state="visible" name="index" sheetId="3" r:id="rId6"/>
    <sheet state="visible" name="common-layout" sheetId="4" r:id="rId7"/>
    <sheet state="visible" name="validate" sheetId="5" r:id="rId8"/>
    <sheet state="visible" name="ggj-image-cropper" sheetId="6" r:id="rId9"/>
    <sheet state="visible" name="ggj-country" sheetId="7" r:id="rId10"/>
  </sheets>
  <definedNames/>
  <calcPr/>
</workbook>
</file>

<file path=xl/sharedStrings.xml><?xml version="1.0" encoding="utf-8"?>
<sst xmlns="http://schemas.openxmlformats.org/spreadsheetml/2006/main" count="337" uniqueCount="229">
  <si>
    <t>Sheet</t>
  </si>
  <si>
    <t>Date created</t>
  </si>
  <si>
    <t>Last modified</t>
  </si>
  <si>
    <t>Modifier</t>
  </si>
  <si>
    <t>Use</t>
  </si>
  <si>
    <t>index</t>
  </si>
  <si>
    <t>Binh</t>
  </si>
  <si>
    <t>common-layout</t>
  </si>
  <si>
    <t>Thao</t>
  </si>
  <si>
    <t>validate</t>
  </si>
  <si>
    <t>common-error</t>
  </si>
  <si>
    <t>ggj-image-cropper</t>
  </si>
  <si>
    <t>Hao</t>
  </si>
  <si>
    <t>ggj-country</t>
  </si>
  <si>
    <t>ja</t>
  </si>
  <si>
    <t>en</t>
  </si>
  <si>
    <t>th</t>
  </si>
  <si>
    <t>ch</t>
  </si>
  <si>
    <t>tw</t>
  </si>
  <si>
    <t>vi</t>
  </si>
  <si>
    <t>ECI500</t>
  </si>
  <si>
    <t>エラーが発生しました。後ほどもう一度実行してください。</t>
  </si>
  <si>
    <t>An error has occured. Please try again later.</t>
  </si>
  <si>
    <t>เกิดข้อผิดพลาด กรุณาลองใหม่อีกครั้งในภายหลัง.</t>
  </si>
  <si>
    <t>untranslated</t>
  </si>
  <si>
    <t>Có lỗi đã xảy ra. Vui lòng thử lại sau.</t>
  </si>
  <si>
    <t>change-locale</t>
  </si>
  <si>
    <t>ロケールを変更する</t>
  </si>
  <si>
    <t>Change locale</t>
  </si>
  <si>
    <t>เปลี่ยนสถานที่</t>
  </si>
  <si>
    <t>Thay đổi ngôn ngữ</t>
  </si>
  <si>
    <t>header-1</t>
  </si>
  <si>
    <t>ホーム</t>
  </si>
  <si>
    <t>Home</t>
  </si>
  <si>
    <t>บ้าน</t>
  </si>
  <si>
    <t>Trang chủ</t>
  </si>
  <si>
    <t>header-2</t>
  </si>
  <si>
    <t>アカウント</t>
  </si>
  <si>
    <t>Account</t>
  </si>
  <si>
    <t>บัญชี</t>
  </si>
  <si>
    <t>Tài khoản</t>
  </si>
  <si>
    <t>header-3</t>
  </si>
  <si>
    <t>支払い方法</t>
  </si>
  <si>
    <t>Method of payment</t>
  </si>
  <si>
    <t>วิธีการชำระเงิน</t>
  </si>
  <si>
    <t>Phương thức thanh toán</t>
  </si>
  <si>
    <t>header-4</t>
  </si>
  <si>
    <t>メールアドレス</t>
  </si>
  <si>
    <t>Mail address</t>
  </si>
  <si>
    <t>ที่อยู่อีเมล</t>
  </si>
  <si>
    <t>Địa chỉ mail</t>
  </si>
  <si>
    <t>header-5</t>
  </si>
  <si>
    <t>パスワード</t>
  </si>
  <si>
    <t>Password</t>
  </si>
  <si>
    <t>รหัสผ่าน</t>
  </si>
  <si>
    <t>Mật khẩu</t>
  </si>
  <si>
    <t>header-6</t>
  </si>
  <si>
    <t>会員情報</t>
  </si>
  <si>
    <t>Member information</t>
  </si>
  <si>
    <t>ข้อมูลสมาชิก</t>
  </si>
  <si>
    <t>Thông tin thành viên</t>
  </si>
  <si>
    <t>header-7</t>
  </si>
  <si>
    <t>その他</t>
  </si>
  <si>
    <t>Others</t>
  </si>
  <si>
    <t>คนอื่น</t>
  </si>
  <si>
    <t>Khác</t>
  </si>
  <si>
    <t>footer-1</t>
  </si>
  <si>
    <t>利用規約</t>
  </si>
  <si>
    <t>Terms of service</t>
  </si>
  <si>
    <t>เงื่อนไขการให้บริการ</t>
  </si>
  <si>
    <t>Điều khoản dịch vụ</t>
  </si>
  <si>
    <t>footer-2</t>
  </si>
  <si>
    <t>出品利用規約</t>
  </si>
  <si>
    <t>Seller Terms</t>
  </si>
  <si>
    <t>รายชื่อเงื่อนไขการใช้งาน</t>
  </si>
  <si>
    <t>Điều khoản người bán</t>
  </si>
  <si>
    <t>footer-3</t>
  </si>
  <si>
    <t>お客様本位の業務運営に関する方針</t>
  </si>
  <si>
    <t>Customer-oriented business Operations Policy</t>
  </si>
  <si>
    <t>นโยบายการดำเนินธุรกิจที่มุ่งเน้นลูกค้าเป็นสำคัญ</t>
  </si>
  <si>
    <t>Chính sách hoạt động Định hướng Khách hàng</t>
  </si>
  <si>
    <t>footer-4</t>
  </si>
  <si>
    <t>プライバシーポリシー</t>
  </si>
  <si>
    <t>Privacy policy</t>
  </si>
  <si>
    <t>นโยบายความเป็นส่วนตัว</t>
  </si>
  <si>
    <t>Chính sách bảo mật</t>
  </si>
  <si>
    <t>footer-5</t>
  </si>
  <si>
    <t>会社案内</t>
  </si>
  <si>
    <t>Company Profile</t>
  </si>
  <si>
    <t>ข้อมูลบริษัท</t>
  </si>
  <si>
    <t>Thông tin công ty</t>
  </si>
  <si>
    <t>footer-6</t>
  </si>
  <si>
    <t>採用情報</t>
  </si>
  <si>
    <t>Recruitment information</t>
  </si>
  <si>
    <t>ข้อมูลการรับสมัคร</t>
  </si>
  <si>
    <t>Thông tin tuyển dụng</t>
  </si>
  <si>
    <t>menu-item-title-1</t>
  </si>
  <si>
    <t>GogoJungle</t>
  </si>
  <si>
    <t>โกโก จังเกิ้ล</t>
  </si>
  <si>
    <t>menu-item-title-2</t>
  </si>
  <si>
    <t>スキジャン</t>
  </si>
  <si>
    <t>Skijan</t>
  </si>
  <si>
    <t>สุกิจัง</t>
  </si>
  <si>
    <t>menu-item-title-3</t>
  </si>
  <si>
    <t>投資ナビ＋</t>
  </si>
  <si>
    <t>Investment Navi +</t>
  </si>
  <si>
    <t>การลงทุน Navi +</t>
  </si>
  <si>
    <t>Navi+</t>
  </si>
  <si>
    <t>menu-item-title-4</t>
  </si>
  <si>
    <t>リアルトレード</t>
  </si>
  <si>
    <t>RealTrade</t>
  </si>
  <si>
    <t>การค้าจริง</t>
  </si>
  <si>
    <t>onBack</t>
  </si>
  <si>
    <t>戻る</t>
  </si>
  <si>
    <t>Back</t>
  </si>
  <si>
    <t>กลับ</t>
  </si>
  <si>
    <t>Trở lại</t>
  </si>
  <si>
    <t>titleHeader</t>
  </si>
  <si>
    <t>マイアカウント</t>
  </si>
  <si>
    <t>Myaccount</t>
  </si>
  <si>
    <t>บัญชีของฉัน</t>
  </si>
  <si>
    <t>Tài khoản của tôi</t>
  </si>
  <si>
    <t>change-language</t>
  </si>
  <si>
    <t>言語を変更する</t>
  </si>
  <si>
    <t>เปลี่ยนภาษา</t>
  </si>
  <si>
    <t>Chuyển ngôn ngữ</t>
  </si>
  <si>
    <t>required-bankName</t>
  </si>
  <si>
    <t>銀行名は必須項目。</t>
  </si>
  <si>
    <t>Bank name is required.</t>
  </si>
  <si>
    <t>ต้องระบุชื่อธนาคาร</t>
  </si>
  <si>
    <t>Tên ngân hàng là bắt buộc</t>
  </si>
  <si>
    <t>required-bankBranchName</t>
  </si>
  <si>
    <t>支店名は必須項目です。</t>
  </si>
  <si>
    <t>Branch name is required.</t>
  </si>
  <si>
    <t>ต้องระบุชื่อสาขา</t>
  </si>
  <si>
    <t>Chi nhánh ngân hàng là bắt buộc</t>
  </si>
  <si>
    <t>required-accountNumber</t>
  </si>
  <si>
    <t>口座番号は必須項目です。</t>
  </si>
  <si>
    <t>Account number is required.</t>
  </si>
  <si>
    <t>จำเป็นต้องมีเลขที่บัญชี</t>
  </si>
  <si>
    <t>Số tài khoản là bắt buộc</t>
  </si>
  <si>
    <t>minLength-accountNumber</t>
  </si>
  <si>
    <t>口座番号は数字のみ使用できます。</t>
  </si>
  <si>
    <t>Only numbers can be used for the account number.</t>
  </si>
  <si>
    <t>ใช้ได้เฉพาะเลขบัญชีเท่านั้น</t>
  </si>
  <si>
    <t>Chưa đạt độ dài tối thiểu</t>
  </si>
  <si>
    <t>required-accountHolder</t>
  </si>
  <si>
    <t>口座名義は必須項目です。</t>
  </si>
  <si>
    <t>Account name is required.</t>
  </si>
  <si>
    <t>ต้องระบุชื่อบัญชี</t>
  </si>
  <si>
    <t>Tên chủ tài khoản là bắt buộc</t>
  </si>
  <si>
    <t>pattern-accountNumber</t>
  </si>
  <si>
    <t>Chứa ký tự không hợp lệ</t>
  </si>
  <si>
    <t>map-index</t>
  </si>
  <si>
    <t>btn-change</t>
  </si>
  <si>
    <t>変更</t>
  </si>
  <si>
    <t>Change</t>
  </si>
  <si>
    <t>เปลี่ยน</t>
  </si>
  <si>
    <t>改變</t>
  </si>
  <si>
    <t>Thay đổi</t>
  </si>
  <si>
    <t>btn-save</t>
  </si>
  <si>
    <t>保存</t>
  </si>
  <si>
    <t>Save</t>
  </si>
  <si>
    <t>บันทึก</t>
  </si>
  <si>
    <t>節省</t>
  </si>
  <si>
    <t>Lưu</t>
  </si>
  <si>
    <t>btn-rotate-left-tooltip</t>
  </si>
  <si>
    <t>左回り</t>
  </si>
  <si>
    <t>Rotate left</t>
  </si>
  <si>
    <t>หมุนซ้าย</t>
  </si>
  <si>
    <t>向左旋轉</t>
  </si>
  <si>
    <t>Xoay trái</t>
  </si>
  <si>
    <t>btn-rotate-right-tooltip</t>
  </si>
  <si>
    <t>右回り</t>
  </si>
  <si>
    <t>Rotate right</t>
  </si>
  <si>
    <t>หมุนไปทางขวา</t>
  </si>
  <si>
    <t>右旋</t>
  </si>
  <si>
    <t>Xoay phải</t>
  </si>
  <si>
    <t>btn-zoom-out-tooltip</t>
  </si>
  <si>
    <t>ズームアウト</t>
  </si>
  <si>
    <t>Zoom out</t>
  </si>
  <si>
    <t>ซูมออก</t>
  </si>
  <si>
    <t>縮小</t>
  </si>
  <si>
    <t>Phóng to</t>
  </si>
  <si>
    <t>btn-zoom-in-tooltip</t>
  </si>
  <si>
    <t>ズームイン</t>
  </si>
  <si>
    <t>Zoom in</t>
  </si>
  <si>
    <t>ขยายเข้า</t>
  </si>
  <si>
    <t>放大</t>
  </si>
  <si>
    <t>Thu nhỏ</t>
  </si>
  <si>
    <t>btn-upload</t>
  </si>
  <si>
    <t>アップロード</t>
  </si>
  <si>
    <t>Upload File</t>
  </si>
  <si>
    <t>อัพโหลดไฟล์</t>
  </si>
  <si>
    <t>上傳文件</t>
  </si>
  <si>
    <t>Tải lên file</t>
  </si>
  <si>
    <t>title-upload</t>
  </si>
  <si>
    <t>ファイルをドラッグ＆ドロップ</t>
  </si>
  <si>
    <t>Drag &amp; drop file here</t>
  </si>
  <si>
    <t>ลากและวางไฟล์ที่นี่</t>
  </si>
  <si>
    <t>將文件拖放到此處</t>
  </si>
  <si>
    <t>Kéo và thả file vào đây</t>
  </si>
  <si>
    <t>text-allow-type</t>
  </si>
  <si>
    <t>{{accept}}</t>
  </si>
  <si>
    <t>Only allow files in {{accept}}</t>
  </si>
  <si>
    <t>อนุญาตเฉพาะไฟล์ใน {{accept}}</t>
  </si>
  <si>
    <t>只允許 {{accept}} 中的文件</t>
  </si>
  <si>
    <t>Chỉ chấp nhận file loại: {{accept}}</t>
  </si>
  <si>
    <t>text-allow-maxsize</t>
  </si>
  <si>
    <t>1ファイル{{maxSize}} MBまで</t>
  </si>
  <si>
    <t>. Max size: {{maxSize}} MB</t>
  </si>
  <si>
    <t>ขนาดสูงสุดของแต่ละไฟล์: {{maxSize}} MB</t>
  </si>
  <si>
    <t>每個文件的最大大小：{{maxSize}} MB</t>
  </si>
  <si>
    <t>Tối đa mỗi file tới {{maxSize}} MB</t>
  </si>
  <si>
    <t>warning-accept-type</t>
  </si>
  <si>
    <t>アップロードできるファイル：{{acceptType}}</t>
  </si>
  <si>
    <t>Files that can be uploaded: {{acceptType}}</t>
  </si>
  <si>
    <t>ไฟล์ที่สามารถอัปโหลดได้: {{acceptType}}</t>
  </si>
  <si>
    <t>可以上傳的文件：{{acceptType}}</t>
  </si>
  <si>
    <t>warning-max-size</t>
  </si>
  <si>
    <t>1ファイル{{maxSize}}MBまで</t>
  </si>
  <si>
    <t>Up to {{maxSize}}MB per file</t>
  </si>
  <si>
    <t>สูงสุด {{maxSize}}MB ต่อไฟล์</t>
  </si>
  <si>
    <t>每個文件最多 {{maxSize}}MB</t>
  </si>
  <si>
    <t>warning</t>
  </si>
  <si>
    <t>ご確認してください。</t>
  </si>
  <si>
    <t>Please confirm.</t>
  </si>
  <si>
    <t>กรุณายืนยัน.</t>
  </si>
  <si>
    <t>請確認。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</si>
</sst>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3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u/>
      <color rgb="FF000000"/>
    </font>
    <font>
      <color theme="1"/>
      <name val="Arial"/>
      <scheme val="minor"/>
    </font>
    <font>
      <u/>
      <color rgb="FF1155CC"/>
    </font>
    <font>
      <color theme="1"/>
      <name val="Arial"/>
    </font>
    <font>
      <u/>
      <color rgb="FF000000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>
      <color rgb="FF0000FF"/>
      <name val="Arial"/>
    </font>
    <font>
      <u/>
      <color rgb="FF1155CC"/>
      <name val="Arial"/>
    </font>
    <font>
      <u/>
      <color rgb="FF0563C1"/>
      <name val="Arial"/>
    </font>
    <font>
      <u/>
      <color rgb="FF000000"/>
      <name val="Arial"/>
    </font>
    <font>
      <b/>
      <color rgb="FF000000"/>
      <name val="Arial"/>
    </font>
    <font>
      <color rgb="FF222222"/>
      <name val="Arial"/>
    </font>
    <font>
      <color rgb="FF212529"/>
      <name val="Arial"/>
    </font>
    <font>
      <u/>
      <color rgb="FF1155CC"/>
      <name val="Arial"/>
    </font>
    <font>
      <color rgb="FF0000FF"/>
      <name val="Arial"/>
      <scheme val="minor"/>
    </font>
    <font>
      <color rgb="FF000000"/>
      <name val="Arial"/>
      <scheme val="minor"/>
    </font>
    <font>
      <u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1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7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3" fontId="7" numFmtId="0" xfId="0" applyAlignment="1" applyFill="1" applyFont="1">
      <alignment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13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shrinkToFit="0" wrapText="1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4" fontId="7" numFmtId="0" xfId="0" applyAlignment="1" applyFill="1" applyFont="1">
      <alignment horizontal="right" shrinkToFit="0" vertical="bottom" wrapText="1"/>
    </xf>
    <xf borderId="0" fillId="0" fontId="11" numFmtId="0" xfId="0" applyAlignment="1" applyFont="1">
      <alignment shrinkToFit="0" wrapText="1"/>
    </xf>
    <xf borderId="0" fillId="5" fontId="7" numFmtId="0" xfId="0" applyAlignment="1" applyFill="1" applyFont="1">
      <alignment horizontal="left" readingOrder="0"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5" fontId="11" numFmtId="0" xfId="0" applyAlignment="1" applyFont="1">
      <alignment horizontal="right" readingOrder="0" shrinkToFit="0" wrapText="1"/>
    </xf>
    <xf borderId="0" fillId="5" fontId="7" numFmtId="0" xfId="0" applyAlignment="1" applyFont="1">
      <alignment horizontal="right" shrinkToFit="0" vertical="bottom" wrapText="1"/>
    </xf>
    <xf borderId="0" fillId="5" fontId="11" numFmtId="0" xfId="0" applyAlignment="1" applyFont="1">
      <alignment readingOrder="0" shrinkToFit="0" wrapText="1"/>
    </xf>
    <xf borderId="0" fillId="0" fontId="11" numFmtId="0" xfId="0" applyAlignment="1" applyFont="1">
      <alignment horizontal="right"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0" fillId="3" fontId="11" numFmtId="0" xfId="0" applyAlignment="1" applyFont="1">
      <alignment shrinkToFit="0" wrapText="1"/>
    </xf>
    <xf borderId="0" fillId="0" fontId="7" numFmtId="0" xfId="0" applyAlignment="1" applyFont="1">
      <alignment horizontal="right" shrinkToFit="0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0" fillId="3" fontId="7" numFmtId="0" xfId="0" applyAlignment="1" applyFont="1">
      <alignment horizontal="right" shrinkToFit="0" wrapText="1"/>
    </xf>
    <xf borderId="0" fillId="3" fontId="7" numFmtId="0" xfId="0" applyAlignment="1" applyFont="1">
      <alignment shrinkToFit="0" wrapText="1"/>
    </xf>
    <xf borderId="0" fillId="3" fontId="17" numFmtId="0" xfId="0" applyAlignment="1" applyFont="1">
      <alignment shrinkToFit="0" wrapText="1"/>
    </xf>
    <xf borderId="0" fillId="0" fontId="7" numFmtId="0" xfId="0" applyAlignment="1" applyFont="1">
      <alignment horizontal="right" readingOrder="0" shrinkToFit="0" vertical="bottom" wrapText="1"/>
    </xf>
    <xf borderId="0" fillId="6" fontId="7" numFmtId="0" xfId="0" applyAlignment="1" applyFill="1" applyFont="1">
      <alignment readingOrder="0"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4" fontId="11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1"/>
    </xf>
    <xf borderId="0" fillId="7" fontId="7" numFmtId="0" xfId="0" applyAlignment="1" applyFill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44610.0</v>
      </c>
      <c r="C2" s="3">
        <v>44610.0</v>
      </c>
      <c r="D2" s="4" t="s">
        <v>6</v>
      </c>
      <c r="E2" s="5"/>
    </row>
    <row r="3">
      <c r="A3" s="6" t="s">
        <v>7</v>
      </c>
      <c r="B3" s="7">
        <v>44610.0</v>
      </c>
      <c r="C3" s="7">
        <v>44623.0</v>
      </c>
      <c r="D3" s="4" t="s">
        <v>8</v>
      </c>
    </row>
    <row r="4">
      <c r="A4" s="8" t="s">
        <v>9</v>
      </c>
      <c r="B4" s="9">
        <v>44621.0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10</v>
      </c>
      <c r="B5" s="12">
        <v>44627.0</v>
      </c>
      <c r="C5" s="12">
        <v>44627.0</v>
      </c>
      <c r="D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3" t="s">
        <v>11</v>
      </c>
      <c r="B6" s="14">
        <v>44753.0</v>
      </c>
      <c r="C6" s="14">
        <v>44754.0</v>
      </c>
      <c r="D6" s="13" t="s">
        <v>12</v>
      </c>
    </row>
    <row r="7">
      <c r="A7" s="15" t="s">
        <v>13</v>
      </c>
      <c r="D7" s="13" t="s">
        <v>8</v>
      </c>
    </row>
  </sheetData>
  <hyperlinks>
    <hyperlink display="index" location="index!A1" ref="A2"/>
    <hyperlink display="common-layout" location="'common-layout'!A1" ref="A3"/>
    <hyperlink display="validate" location="validate!A1" ref="A4"/>
    <hyperlink display="common-error" location="'common-error'!A1" ref="A5"/>
    <hyperlink display="ggj-country" location="'ggj-country'!A1" ref="A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13.38"/>
  </cols>
  <sheetData>
    <row r="1">
      <c r="A1" s="16" t="s">
        <v>5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</row>
    <row r="2">
      <c r="A2" s="10" t="s">
        <v>20</v>
      </c>
      <c r="B2" s="18" t="s">
        <v>21</v>
      </c>
      <c r="C2" s="19" t="s">
        <v>22</v>
      </c>
      <c r="D2" s="20" t="s">
        <v>23</v>
      </c>
      <c r="E2" s="21" t="s">
        <v>24</v>
      </c>
      <c r="F2" s="21" t="s">
        <v>24</v>
      </c>
      <c r="G2" s="19" t="s">
        <v>25</v>
      </c>
    </row>
  </sheetData>
  <hyperlinks>
    <hyperlink display="index" location="'map-index'!A1" ref="A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9" width="37.63"/>
  </cols>
  <sheetData>
    <row r="1">
      <c r="A1" s="22" t="s">
        <v>5</v>
      </c>
      <c r="B1" s="23" t="s">
        <v>14</v>
      </c>
      <c r="C1" s="23" t="s">
        <v>15</v>
      </c>
      <c r="D1" s="23" t="s">
        <v>16</v>
      </c>
      <c r="E1" s="23" t="s">
        <v>17</v>
      </c>
      <c r="F1" s="23" t="s">
        <v>18</v>
      </c>
      <c r="G1" s="23" t="s">
        <v>19</v>
      </c>
      <c r="H1" s="24"/>
    </row>
    <row r="2">
      <c r="A2" s="25" t="s">
        <v>26</v>
      </c>
      <c r="B2" s="25" t="s">
        <v>27</v>
      </c>
      <c r="C2" s="25" t="s">
        <v>28</v>
      </c>
      <c r="D2" s="26" t="s">
        <v>29</v>
      </c>
      <c r="E2" s="27" t="s">
        <v>24</v>
      </c>
      <c r="F2" s="27" t="s">
        <v>24</v>
      </c>
      <c r="G2" s="26" t="s">
        <v>30</v>
      </c>
      <c r="H2" s="28"/>
    </row>
    <row r="3">
      <c r="A3" s="29"/>
      <c r="B3" s="29"/>
      <c r="C3" s="29"/>
      <c r="D3" s="29"/>
      <c r="E3" s="30"/>
      <c r="F3" s="30"/>
      <c r="G3" s="2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1"/>
      <c r="B4" s="31"/>
      <c r="C4" s="31"/>
      <c r="D4" s="31"/>
      <c r="E4" s="30"/>
      <c r="F4" s="30"/>
      <c r="G4" s="31"/>
      <c r="H4" s="28"/>
    </row>
    <row r="5">
      <c r="A5" s="31"/>
      <c r="B5" s="31"/>
      <c r="C5" s="32"/>
      <c r="D5" s="32"/>
      <c r="E5" s="30"/>
      <c r="F5" s="30"/>
      <c r="G5" s="32"/>
      <c r="H5" s="28"/>
    </row>
    <row r="6">
      <c r="A6" s="31"/>
      <c r="B6" s="31"/>
      <c r="C6" s="32"/>
      <c r="D6" s="32"/>
      <c r="E6" s="30"/>
      <c r="F6" s="30"/>
      <c r="G6" s="32"/>
      <c r="H6" s="28"/>
    </row>
    <row r="7">
      <c r="A7" s="31"/>
      <c r="B7" s="31"/>
      <c r="C7" s="32"/>
      <c r="D7" s="32"/>
      <c r="E7" s="30"/>
      <c r="F7" s="30"/>
      <c r="G7" s="32"/>
      <c r="H7" s="28"/>
    </row>
    <row r="8">
      <c r="A8" s="31"/>
      <c r="B8" s="31"/>
      <c r="C8" s="32"/>
      <c r="D8" s="32"/>
      <c r="E8" s="30"/>
      <c r="F8" s="30"/>
      <c r="G8" s="32"/>
      <c r="H8" s="28"/>
    </row>
    <row r="9">
      <c r="A9" s="31"/>
      <c r="B9" s="31"/>
      <c r="C9" s="32"/>
      <c r="D9" s="32"/>
      <c r="E9" s="30"/>
      <c r="F9" s="30"/>
      <c r="G9" s="32"/>
      <c r="H9" s="28"/>
    </row>
    <row r="10">
      <c r="A10" s="31"/>
      <c r="B10" s="31"/>
      <c r="C10" s="32"/>
      <c r="D10" s="32"/>
      <c r="E10" s="30"/>
      <c r="F10" s="30"/>
      <c r="G10" s="32"/>
      <c r="H10" s="28"/>
    </row>
    <row r="11">
      <c r="A11" s="31"/>
      <c r="B11" s="31"/>
      <c r="C11" s="32"/>
      <c r="D11" s="32"/>
      <c r="E11" s="30"/>
      <c r="F11" s="30"/>
      <c r="G11" s="32"/>
      <c r="H11" s="28"/>
    </row>
    <row r="12">
      <c r="A12" s="31"/>
      <c r="B12" s="31"/>
      <c r="C12" s="32"/>
      <c r="D12" s="32"/>
      <c r="E12" s="30"/>
      <c r="F12" s="30"/>
      <c r="G12" s="32"/>
      <c r="H12" s="28"/>
    </row>
    <row r="13">
      <c r="A13" s="31"/>
      <c r="B13" s="31"/>
      <c r="C13" s="32"/>
      <c r="D13" s="32"/>
      <c r="E13" s="30"/>
      <c r="F13" s="30"/>
      <c r="G13" s="32"/>
      <c r="H13" s="28"/>
    </row>
    <row r="14">
      <c r="A14" s="31"/>
      <c r="B14" s="31"/>
      <c r="C14" s="32"/>
      <c r="D14" s="32"/>
      <c r="E14" s="30"/>
      <c r="F14" s="30"/>
      <c r="G14" s="32"/>
      <c r="H14" s="28"/>
    </row>
    <row r="15">
      <c r="A15" s="31"/>
      <c r="B15" s="31"/>
      <c r="C15" s="32"/>
      <c r="D15" s="32"/>
      <c r="E15" s="30"/>
      <c r="F15" s="30"/>
      <c r="G15" s="32"/>
      <c r="H15" s="28"/>
    </row>
    <row r="16">
      <c r="A16" s="31"/>
      <c r="B16" s="31"/>
      <c r="C16" s="32"/>
      <c r="D16" s="32"/>
      <c r="E16" s="30"/>
      <c r="F16" s="30"/>
      <c r="G16" s="32"/>
      <c r="H16" s="28"/>
    </row>
    <row r="17">
      <c r="A17" s="31"/>
      <c r="B17" s="31"/>
      <c r="C17" s="32"/>
      <c r="D17" s="32"/>
      <c r="E17" s="30"/>
      <c r="F17" s="30"/>
      <c r="G17" s="32"/>
      <c r="H17" s="28"/>
    </row>
    <row r="18">
      <c r="A18" s="31"/>
      <c r="B18" s="33"/>
      <c r="C18" s="32"/>
      <c r="D18" s="32"/>
      <c r="E18" s="30"/>
      <c r="F18" s="30"/>
      <c r="G18" s="32"/>
      <c r="H18" s="28"/>
    </row>
    <row r="19">
      <c r="A19" s="31"/>
      <c r="B19" s="33"/>
      <c r="C19" s="32"/>
      <c r="D19" s="32"/>
      <c r="E19" s="30"/>
      <c r="F19" s="30"/>
      <c r="G19" s="32"/>
      <c r="H19" s="28"/>
    </row>
    <row r="20">
      <c r="A20" s="31"/>
      <c r="B20" s="33"/>
      <c r="C20" s="32"/>
      <c r="D20" s="32"/>
      <c r="E20" s="30"/>
      <c r="F20" s="30"/>
      <c r="G20" s="32"/>
      <c r="H20" s="28"/>
    </row>
    <row r="21">
      <c r="A21" s="31"/>
      <c r="B21" s="33"/>
      <c r="C21" s="32"/>
      <c r="D21" s="32"/>
      <c r="E21" s="30"/>
      <c r="F21" s="30"/>
      <c r="G21" s="32"/>
      <c r="H21" s="28"/>
    </row>
    <row r="22">
      <c r="A22" s="31"/>
      <c r="B22" s="33"/>
      <c r="C22" s="32"/>
      <c r="D22" s="32"/>
      <c r="E22" s="32"/>
      <c r="F22" s="32"/>
      <c r="G22" s="32"/>
      <c r="H22" s="28"/>
    </row>
    <row r="23">
      <c r="A23" s="31"/>
      <c r="B23" s="33"/>
      <c r="C23" s="32"/>
      <c r="D23" s="32"/>
      <c r="E23" s="32"/>
      <c r="F23" s="32"/>
      <c r="G23" s="32"/>
      <c r="H23" s="28"/>
    </row>
    <row r="24">
      <c r="A24" s="31"/>
      <c r="B24" s="33"/>
      <c r="C24" s="32"/>
      <c r="D24" s="32"/>
      <c r="E24" s="32"/>
      <c r="F24" s="32"/>
      <c r="G24" s="32"/>
      <c r="H24" s="28"/>
    </row>
    <row r="25">
      <c r="A25" s="34"/>
      <c r="B25" s="28"/>
      <c r="C25" s="28"/>
      <c r="D25" s="28"/>
      <c r="E25" s="34"/>
      <c r="F25" s="34"/>
      <c r="G25" s="34"/>
      <c r="H25" s="28"/>
    </row>
    <row r="26">
      <c r="A26" s="34"/>
      <c r="B26" s="28"/>
      <c r="C26" s="28"/>
      <c r="D26" s="28"/>
      <c r="E26" s="34"/>
      <c r="F26" s="34"/>
      <c r="G26" s="34"/>
      <c r="H26" s="28"/>
    </row>
    <row r="27">
      <c r="A27" s="34"/>
      <c r="B27" s="28"/>
      <c r="C27" s="28"/>
      <c r="D27" s="28"/>
      <c r="E27" s="34"/>
      <c r="F27" s="34"/>
      <c r="G27" s="34"/>
      <c r="H27" s="28"/>
    </row>
    <row r="28">
      <c r="A28" s="34"/>
      <c r="B28" s="28"/>
      <c r="C28" s="28"/>
      <c r="D28" s="28"/>
      <c r="E28" s="34"/>
      <c r="F28" s="34"/>
      <c r="G28" s="34"/>
      <c r="H28" s="28"/>
    </row>
    <row r="29">
      <c r="A29" s="34"/>
      <c r="B29" s="28"/>
      <c r="C29" s="28"/>
      <c r="D29" s="28"/>
      <c r="E29" s="34"/>
      <c r="F29" s="34"/>
      <c r="G29" s="34"/>
      <c r="H29" s="28"/>
    </row>
    <row r="30">
      <c r="A30" s="34"/>
      <c r="B30" s="28"/>
      <c r="C30" s="28"/>
      <c r="D30" s="28"/>
      <c r="E30" s="34"/>
      <c r="F30" s="34"/>
      <c r="G30" s="34"/>
      <c r="H30" s="28"/>
    </row>
    <row r="31">
      <c r="A31" s="34"/>
      <c r="B31" s="28"/>
      <c r="C31" s="28"/>
      <c r="D31" s="28"/>
      <c r="E31" s="34"/>
      <c r="F31" s="34"/>
      <c r="G31" s="34"/>
      <c r="H31" s="28"/>
    </row>
    <row r="32">
      <c r="A32" s="34"/>
      <c r="B32" s="28"/>
      <c r="C32" s="28"/>
      <c r="D32" s="28"/>
      <c r="E32" s="34"/>
      <c r="F32" s="34"/>
      <c r="G32" s="34"/>
      <c r="H32" s="28"/>
    </row>
    <row r="33">
      <c r="A33" s="34"/>
      <c r="B33" s="28"/>
      <c r="C33" s="28"/>
      <c r="D33" s="28"/>
      <c r="E33" s="34"/>
      <c r="F33" s="34"/>
      <c r="G33" s="34"/>
      <c r="H33" s="28"/>
    </row>
    <row r="34">
      <c r="A34" s="34"/>
      <c r="B34" s="28"/>
      <c r="C34" s="28"/>
      <c r="D34" s="28"/>
      <c r="E34" s="34"/>
      <c r="F34" s="34"/>
      <c r="G34" s="34"/>
      <c r="H34" s="28"/>
    </row>
    <row r="35">
      <c r="A35" s="34"/>
      <c r="B35" s="28"/>
      <c r="C35" s="28"/>
      <c r="D35" s="28"/>
      <c r="E35" s="34"/>
      <c r="F35" s="34"/>
      <c r="G35" s="34"/>
      <c r="H35" s="28"/>
    </row>
    <row r="36">
      <c r="A36" s="34"/>
      <c r="B36" s="28"/>
      <c r="C36" s="28"/>
      <c r="D36" s="28"/>
      <c r="E36" s="34"/>
      <c r="F36" s="34"/>
      <c r="G36" s="34"/>
      <c r="H36" s="28"/>
    </row>
    <row r="37">
      <c r="A37" s="34"/>
      <c r="B37" s="28"/>
      <c r="C37" s="34"/>
      <c r="D37" s="34"/>
      <c r="E37" s="34"/>
      <c r="F37" s="34"/>
      <c r="G37" s="34"/>
      <c r="H37" s="28"/>
    </row>
    <row r="38">
      <c r="A38" s="34"/>
      <c r="B38" s="28"/>
      <c r="C38" s="28"/>
      <c r="D38" s="28"/>
      <c r="E38" s="34"/>
      <c r="F38" s="34"/>
      <c r="G38" s="34"/>
      <c r="H38" s="28"/>
    </row>
    <row r="39">
      <c r="A39" s="34"/>
      <c r="B39" s="28"/>
      <c r="C39" s="28"/>
      <c r="D39" s="28"/>
      <c r="E39" s="34"/>
      <c r="F39" s="34"/>
      <c r="G39" s="34"/>
      <c r="H39" s="28"/>
    </row>
    <row r="40">
      <c r="A40" s="34"/>
      <c r="B40" s="28"/>
      <c r="C40" s="28"/>
      <c r="D40" s="28"/>
      <c r="E40" s="34"/>
      <c r="F40" s="34"/>
      <c r="G40" s="34"/>
      <c r="H40" s="28"/>
    </row>
    <row r="41">
      <c r="A41" s="34"/>
      <c r="B41" s="28"/>
      <c r="C41" s="28"/>
      <c r="D41" s="28"/>
      <c r="E41" s="34"/>
      <c r="F41" s="34"/>
      <c r="G41" s="34"/>
      <c r="H41" s="28"/>
    </row>
    <row r="42">
      <c r="A42" s="34"/>
      <c r="B42" s="28"/>
      <c r="C42" s="28"/>
      <c r="D42" s="28"/>
      <c r="E42" s="34"/>
      <c r="F42" s="34"/>
      <c r="G42" s="34"/>
      <c r="H42" s="28"/>
    </row>
    <row r="43">
      <c r="A43" s="34"/>
      <c r="B43" s="28"/>
      <c r="C43" s="28"/>
      <c r="D43" s="28"/>
      <c r="E43" s="34"/>
      <c r="F43" s="34"/>
      <c r="G43" s="34"/>
      <c r="H43" s="28"/>
    </row>
    <row r="44">
      <c r="A44" s="34"/>
      <c r="B44" s="28"/>
      <c r="C44" s="28"/>
      <c r="D44" s="28"/>
      <c r="E44" s="34"/>
      <c r="F44" s="34"/>
      <c r="G44" s="34"/>
      <c r="H44" s="28"/>
    </row>
    <row r="45">
      <c r="A45" s="34"/>
      <c r="B45" s="28"/>
      <c r="C45" s="28"/>
      <c r="D45" s="28"/>
      <c r="E45" s="34"/>
      <c r="F45" s="34"/>
      <c r="G45" s="34"/>
      <c r="H45" s="28"/>
    </row>
    <row r="46">
      <c r="A46" s="34"/>
      <c r="B46" s="28"/>
      <c r="C46" s="28"/>
      <c r="D46" s="28"/>
      <c r="E46" s="34"/>
      <c r="F46" s="34"/>
      <c r="G46" s="34"/>
      <c r="H46" s="28"/>
    </row>
    <row r="47">
      <c r="A47" s="34"/>
      <c r="B47" s="28"/>
      <c r="C47" s="28"/>
      <c r="D47" s="28"/>
      <c r="E47" s="34"/>
      <c r="F47" s="34"/>
      <c r="G47" s="34"/>
      <c r="H47" s="28"/>
    </row>
    <row r="48">
      <c r="A48" s="34"/>
      <c r="B48" s="28"/>
      <c r="C48" s="28"/>
      <c r="D48" s="28"/>
      <c r="E48" s="34"/>
      <c r="F48" s="34"/>
      <c r="G48" s="34"/>
      <c r="H48" s="28"/>
    </row>
    <row r="49">
      <c r="A49" s="34"/>
      <c r="B49" s="28"/>
      <c r="C49" s="28"/>
      <c r="D49" s="28"/>
      <c r="E49" s="34"/>
      <c r="F49" s="34"/>
      <c r="G49" s="34"/>
      <c r="H49" s="28"/>
    </row>
    <row r="50">
      <c r="A50" s="34"/>
      <c r="B50" s="28"/>
      <c r="C50" s="28"/>
      <c r="D50" s="28"/>
      <c r="E50" s="34"/>
      <c r="F50" s="34"/>
      <c r="G50" s="34"/>
      <c r="H50" s="28"/>
    </row>
    <row r="51">
      <c r="A51" s="34"/>
      <c r="B51" s="28"/>
      <c r="C51" s="28"/>
      <c r="D51" s="28"/>
      <c r="E51" s="34"/>
      <c r="F51" s="34"/>
      <c r="G51" s="34"/>
      <c r="H51" s="28"/>
    </row>
    <row r="52">
      <c r="A52" s="34"/>
      <c r="B52" s="28"/>
      <c r="C52" s="28"/>
      <c r="D52" s="28"/>
      <c r="E52" s="34"/>
      <c r="F52" s="34"/>
      <c r="G52" s="34"/>
      <c r="H52" s="28"/>
    </row>
    <row r="53">
      <c r="A53" s="34"/>
      <c r="B53" s="28"/>
      <c r="C53" s="28"/>
      <c r="D53" s="28"/>
      <c r="E53" s="34"/>
      <c r="F53" s="34"/>
      <c r="G53" s="34"/>
      <c r="H53" s="28"/>
    </row>
    <row r="54">
      <c r="A54" s="34"/>
      <c r="B54" s="28"/>
      <c r="C54" s="28"/>
      <c r="D54" s="28"/>
      <c r="E54" s="34"/>
      <c r="F54" s="34"/>
      <c r="G54" s="34"/>
      <c r="H54" s="28"/>
    </row>
    <row r="55">
      <c r="A55" s="34"/>
      <c r="B55" s="28"/>
      <c r="C55" s="28"/>
      <c r="D55" s="28"/>
      <c r="E55" s="34"/>
      <c r="F55" s="34"/>
      <c r="G55" s="34"/>
      <c r="H55" s="28"/>
    </row>
    <row r="56">
      <c r="A56" s="34"/>
      <c r="B56" s="28"/>
      <c r="C56" s="28"/>
      <c r="D56" s="28"/>
      <c r="E56" s="34"/>
      <c r="F56" s="34"/>
      <c r="G56" s="34"/>
      <c r="H56" s="28"/>
    </row>
    <row r="57">
      <c r="A57" s="34"/>
      <c r="B57" s="28"/>
      <c r="C57" s="28"/>
      <c r="D57" s="28"/>
      <c r="E57" s="34"/>
      <c r="F57" s="34"/>
      <c r="G57" s="34"/>
      <c r="H57" s="28"/>
    </row>
    <row r="58">
      <c r="A58" s="34"/>
      <c r="B58" s="28"/>
      <c r="C58" s="28"/>
      <c r="D58" s="28"/>
      <c r="E58" s="34"/>
      <c r="F58" s="34"/>
      <c r="G58" s="34"/>
      <c r="H58" s="28"/>
    </row>
    <row r="59">
      <c r="A59" s="34"/>
      <c r="B59" s="28"/>
      <c r="C59" s="28"/>
      <c r="D59" s="28"/>
      <c r="E59" s="34"/>
      <c r="F59" s="34"/>
      <c r="G59" s="34"/>
      <c r="H59" s="28"/>
    </row>
    <row r="60">
      <c r="A60" s="34"/>
      <c r="B60" s="28"/>
      <c r="C60" s="28"/>
      <c r="D60" s="28"/>
      <c r="E60" s="34"/>
      <c r="F60" s="34"/>
      <c r="G60" s="34"/>
      <c r="H60" s="28"/>
    </row>
    <row r="61">
      <c r="A61" s="34"/>
      <c r="B61" s="28"/>
      <c r="C61" s="28"/>
      <c r="D61" s="28"/>
      <c r="E61" s="34"/>
      <c r="F61" s="34"/>
      <c r="G61" s="34"/>
      <c r="H61" s="28"/>
    </row>
    <row r="62">
      <c r="A62" s="34"/>
      <c r="B62" s="28"/>
      <c r="C62" s="28"/>
      <c r="D62" s="28"/>
      <c r="E62" s="34"/>
      <c r="F62" s="34"/>
      <c r="G62" s="34"/>
      <c r="H62" s="28"/>
    </row>
    <row r="63">
      <c r="A63" s="34"/>
      <c r="B63" s="28"/>
      <c r="C63" s="28"/>
      <c r="D63" s="28"/>
      <c r="E63" s="34"/>
      <c r="F63" s="34"/>
      <c r="G63" s="34"/>
      <c r="H63" s="28"/>
    </row>
    <row r="64">
      <c r="A64" s="34"/>
      <c r="B64" s="28"/>
      <c r="C64" s="28"/>
      <c r="D64" s="28"/>
      <c r="E64" s="34"/>
      <c r="F64" s="34"/>
      <c r="G64" s="34"/>
      <c r="H64" s="28"/>
    </row>
    <row r="65">
      <c r="A65" s="34"/>
      <c r="B65" s="28"/>
      <c r="C65" s="28"/>
      <c r="D65" s="28"/>
      <c r="E65" s="34"/>
      <c r="F65" s="34"/>
      <c r="G65" s="34"/>
      <c r="H65" s="28"/>
    </row>
    <row r="66">
      <c r="A66" s="34"/>
      <c r="B66" s="28"/>
      <c r="C66" s="28"/>
      <c r="D66" s="28"/>
      <c r="E66" s="34"/>
      <c r="F66" s="34"/>
      <c r="G66" s="34"/>
      <c r="H66" s="28"/>
    </row>
    <row r="67">
      <c r="A67" s="34"/>
      <c r="B67" s="28"/>
      <c r="C67" s="28"/>
      <c r="D67" s="28"/>
      <c r="E67" s="34"/>
      <c r="F67" s="34"/>
      <c r="G67" s="34"/>
      <c r="H67" s="28"/>
    </row>
    <row r="68">
      <c r="A68" s="34"/>
      <c r="B68" s="28"/>
      <c r="C68" s="28"/>
      <c r="D68" s="28"/>
      <c r="E68" s="34"/>
      <c r="F68" s="34"/>
      <c r="G68" s="34"/>
      <c r="H68" s="28"/>
    </row>
    <row r="69">
      <c r="A69" s="34"/>
      <c r="B69" s="28"/>
      <c r="C69" s="28"/>
      <c r="D69" s="28"/>
      <c r="E69" s="34"/>
      <c r="F69" s="34"/>
      <c r="G69" s="34"/>
      <c r="H69" s="28"/>
    </row>
    <row r="70">
      <c r="A70" s="34"/>
      <c r="B70" s="28"/>
      <c r="C70" s="28"/>
      <c r="D70" s="28"/>
      <c r="E70" s="34"/>
      <c r="F70" s="34"/>
      <c r="G70" s="34"/>
      <c r="H70" s="28"/>
    </row>
    <row r="71">
      <c r="A71" s="34"/>
      <c r="B71" s="28"/>
      <c r="C71" s="28"/>
      <c r="D71" s="28"/>
      <c r="E71" s="34"/>
      <c r="F71" s="34"/>
      <c r="G71" s="34"/>
      <c r="H71" s="28"/>
    </row>
    <row r="72">
      <c r="A72" s="34"/>
      <c r="B72" s="28"/>
      <c r="C72" s="28"/>
      <c r="D72" s="28"/>
      <c r="E72" s="34"/>
      <c r="F72" s="34"/>
      <c r="G72" s="34"/>
      <c r="H72" s="28"/>
    </row>
    <row r="73">
      <c r="A73" s="34"/>
      <c r="B73" s="28"/>
      <c r="C73" s="28"/>
      <c r="D73" s="28"/>
      <c r="E73" s="34"/>
      <c r="F73" s="34"/>
      <c r="G73" s="34"/>
      <c r="H73" s="28"/>
    </row>
    <row r="74">
      <c r="A74" s="34"/>
      <c r="B74" s="28"/>
      <c r="C74" s="28"/>
      <c r="D74" s="28"/>
      <c r="E74" s="34"/>
      <c r="F74" s="34"/>
      <c r="G74" s="34"/>
      <c r="H74" s="28"/>
    </row>
    <row r="75">
      <c r="A75" s="34"/>
      <c r="B75" s="28"/>
      <c r="C75" s="28"/>
      <c r="D75" s="28"/>
      <c r="E75" s="34"/>
      <c r="F75" s="34"/>
      <c r="G75" s="34"/>
      <c r="H75" s="28"/>
    </row>
    <row r="76">
      <c r="A76" s="34"/>
      <c r="B76" s="28"/>
      <c r="C76" s="28"/>
      <c r="D76" s="28"/>
      <c r="E76" s="34"/>
      <c r="F76" s="34"/>
      <c r="G76" s="34"/>
      <c r="H76" s="28"/>
    </row>
    <row r="77">
      <c r="A77" s="34"/>
      <c r="B77" s="28"/>
      <c r="C77" s="28"/>
      <c r="D77" s="28"/>
      <c r="E77" s="34"/>
      <c r="F77" s="34"/>
      <c r="G77" s="34"/>
      <c r="H77" s="28"/>
    </row>
    <row r="78">
      <c r="A78" s="34"/>
      <c r="B78" s="28"/>
      <c r="C78" s="28"/>
      <c r="D78" s="28"/>
      <c r="E78" s="34"/>
      <c r="F78" s="34"/>
      <c r="G78" s="34"/>
      <c r="H78" s="28"/>
    </row>
    <row r="79">
      <c r="A79" s="34"/>
      <c r="B79" s="28"/>
      <c r="C79" s="28"/>
      <c r="D79" s="28"/>
      <c r="E79" s="34"/>
      <c r="F79" s="34"/>
      <c r="G79" s="34"/>
      <c r="H79" s="28"/>
    </row>
    <row r="80">
      <c r="A80" s="34"/>
      <c r="B80" s="28"/>
      <c r="C80" s="28"/>
      <c r="D80" s="28"/>
      <c r="E80" s="34"/>
      <c r="F80" s="34"/>
      <c r="G80" s="34"/>
      <c r="H80" s="28"/>
    </row>
    <row r="81">
      <c r="A81" s="34"/>
      <c r="B81" s="28"/>
      <c r="C81" s="28"/>
      <c r="D81" s="28"/>
      <c r="E81" s="34"/>
      <c r="F81" s="34"/>
      <c r="G81" s="34"/>
      <c r="H81" s="28"/>
    </row>
    <row r="82">
      <c r="A82" s="34"/>
      <c r="B82" s="35"/>
      <c r="C82" s="28"/>
      <c r="D82" s="28"/>
      <c r="E82" s="34"/>
      <c r="F82" s="34"/>
      <c r="G82" s="34"/>
      <c r="H82" s="28"/>
    </row>
    <row r="83">
      <c r="A83" s="34"/>
      <c r="B83" s="36"/>
      <c r="C83" s="28"/>
      <c r="D83" s="28"/>
      <c r="E83" s="34"/>
      <c r="F83" s="34"/>
      <c r="G83" s="34"/>
      <c r="H83" s="28"/>
    </row>
    <row r="84">
      <c r="A84" s="34"/>
      <c r="B84" s="28"/>
      <c r="C84" s="28"/>
      <c r="D84" s="28"/>
      <c r="E84" s="34"/>
      <c r="F84" s="34"/>
      <c r="G84" s="34"/>
      <c r="H84" s="28"/>
    </row>
    <row r="85">
      <c r="A85" s="34"/>
      <c r="B85" s="28"/>
      <c r="C85" s="28"/>
      <c r="D85" s="28"/>
      <c r="E85" s="34"/>
      <c r="F85" s="34"/>
      <c r="G85" s="34"/>
      <c r="H85" s="28"/>
    </row>
    <row r="86">
      <c r="A86" s="34"/>
      <c r="B86" s="28"/>
      <c r="C86" s="28"/>
      <c r="D86" s="28"/>
      <c r="E86" s="34"/>
      <c r="F86" s="34"/>
      <c r="G86" s="34"/>
      <c r="H86" s="28"/>
    </row>
    <row r="87">
      <c r="A87" s="34"/>
      <c r="B87" s="37"/>
      <c r="C87" s="28"/>
      <c r="D87" s="28"/>
      <c r="E87" s="34"/>
      <c r="F87" s="34"/>
      <c r="G87" s="34"/>
      <c r="H87" s="28"/>
    </row>
    <row r="88">
      <c r="A88" s="34"/>
      <c r="B88" s="28"/>
      <c r="C88" s="28"/>
      <c r="D88" s="28"/>
      <c r="E88" s="34"/>
      <c r="F88" s="34"/>
      <c r="G88" s="34"/>
      <c r="H88" s="28"/>
    </row>
    <row r="89">
      <c r="A89" s="34"/>
      <c r="B89" s="28"/>
      <c r="C89" s="28"/>
      <c r="D89" s="28"/>
      <c r="E89" s="34"/>
      <c r="F89" s="34"/>
      <c r="G89" s="34"/>
      <c r="H89" s="28"/>
    </row>
    <row r="90">
      <c r="A90" s="34"/>
      <c r="B90" s="28"/>
      <c r="C90" s="28"/>
      <c r="D90" s="28"/>
      <c r="E90" s="34"/>
      <c r="F90" s="34"/>
      <c r="G90" s="34"/>
      <c r="H90" s="28"/>
    </row>
    <row r="91">
      <c r="A91" s="34"/>
      <c r="B91" s="28"/>
      <c r="C91" s="28"/>
      <c r="D91" s="28"/>
      <c r="E91" s="34"/>
      <c r="F91" s="34"/>
      <c r="G91" s="34"/>
      <c r="H91" s="28"/>
    </row>
    <row r="92">
      <c r="A92" s="34"/>
      <c r="B92" s="28"/>
      <c r="C92" s="28"/>
      <c r="D92" s="28"/>
      <c r="E92" s="34"/>
      <c r="F92" s="34"/>
      <c r="G92" s="34"/>
      <c r="H92" s="28"/>
    </row>
    <row r="93">
      <c r="A93" s="34"/>
      <c r="B93" s="28"/>
      <c r="C93" s="28"/>
      <c r="D93" s="28"/>
      <c r="E93" s="34"/>
      <c r="F93" s="34"/>
      <c r="G93" s="34"/>
      <c r="H93" s="28"/>
    </row>
    <row r="94">
      <c r="A94" s="34"/>
      <c r="B94" s="28"/>
      <c r="C94" s="28"/>
      <c r="D94" s="28"/>
      <c r="E94" s="34"/>
      <c r="F94" s="34"/>
      <c r="G94" s="34"/>
      <c r="H94" s="28"/>
    </row>
    <row r="95">
      <c r="A95" s="34"/>
      <c r="B95" s="28"/>
      <c r="C95" s="28"/>
      <c r="D95" s="28"/>
      <c r="E95" s="34"/>
      <c r="F95" s="34"/>
      <c r="G95" s="34"/>
      <c r="H95" s="28"/>
    </row>
    <row r="96">
      <c r="A96" s="34"/>
      <c r="B96" s="28"/>
      <c r="C96" s="28"/>
      <c r="D96" s="28"/>
      <c r="E96" s="34"/>
      <c r="F96" s="34"/>
      <c r="G96" s="34"/>
      <c r="H96" s="28"/>
    </row>
    <row r="97">
      <c r="A97" s="34"/>
      <c r="B97" s="28"/>
      <c r="C97" s="28"/>
      <c r="D97" s="28"/>
      <c r="E97" s="34"/>
      <c r="F97" s="34"/>
      <c r="G97" s="34"/>
      <c r="H97" s="28"/>
    </row>
    <row r="98">
      <c r="A98" s="34"/>
      <c r="B98" s="28"/>
      <c r="C98" s="28"/>
      <c r="D98" s="28"/>
      <c r="E98" s="34"/>
      <c r="F98" s="34"/>
      <c r="G98" s="34"/>
      <c r="H98" s="28"/>
    </row>
    <row r="99">
      <c r="A99" s="34"/>
      <c r="B99" s="28"/>
      <c r="C99" s="28"/>
      <c r="D99" s="28"/>
      <c r="E99" s="34"/>
      <c r="F99" s="34"/>
      <c r="G99" s="34"/>
      <c r="H99" s="28"/>
    </row>
    <row r="100">
      <c r="A100" s="34"/>
      <c r="B100" s="28"/>
      <c r="C100" s="28"/>
      <c r="D100" s="28"/>
      <c r="E100" s="34"/>
      <c r="F100" s="34"/>
      <c r="G100" s="34"/>
      <c r="H100" s="28"/>
    </row>
    <row r="101">
      <c r="A101" s="34"/>
      <c r="B101" s="28"/>
      <c r="C101" s="28"/>
      <c r="D101" s="28"/>
      <c r="E101" s="34"/>
      <c r="F101" s="34"/>
      <c r="G101" s="34"/>
      <c r="H101" s="28"/>
    </row>
    <row r="102">
      <c r="A102" s="34"/>
      <c r="B102" s="28"/>
      <c r="C102" s="28"/>
      <c r="D102" s="28"/>
      <c r="E102" s="34"/>
      <c r="F102" s="34"/>
      <c r="G102" s="34"/>
      <c r="H102" s="28"/>
    </row>
    <row r="103">
      <c r="A103" s="34"/>
      <c r="B103" s="28"/>
      <c r="C103" s="28"/>
      <c r="D103" s="28"/>
      <c r="E103" s="34"/>
      <c r="F103" s="34"/>
      <c r="G103" s="34"/>
      <c r="H103" s="28"/>
    </row>
    <row r="104">
      <c r="A104" s="34"/>
      <c r="B104" s="28"/>
      <c r="C104" s="28"/>
      <c r="D104" s="28"/>
      <c r="E104" s="34"/>
      <c r="F104" s="34"/>
      <c r="G104" s="34"/>
      <c r="H104" s="28"/>
    </row>
    <row r="105">
      <c r="A105" s="34"/>
      <c r="B105" s="28"/>
      <c r="C105" s="28"/>
      <c r="D105" s="28"/>
      <c r="E105" s="34"/>
      <c r="F105" s="34"/>
      <c r="G105" s="34"/>
      <c r="H105" s="28"/>
    </row>
    <row r="106">
      <c r="A106" s="34"/>
      <c r="B106" s="28"/>
      <c r="C106" s="28"/>
      <c r="D106" s="28"/>
      <c r="E106" s="34"/>
      <c r="F106" s="34"/>
      <c r="G106" s="34"/>
      <c r="H106" s="28"/>
    </row>
    <row r="107">
      <c r="A107" s="34"/>
      <c r="B107" s="28"/>
      <c r="C107" s="28"/>
      <c r="D107" s="28"/>
      <c r="E107" s="34"/>
      <c r="F107" s="34"/>
      <c r="G107" s="34"/>
      <c r="H107" s="28"/>
    </row>
    <row r="108">
      <c r="A108" s="34"/>
      <c r="B108" s="28"/>
      <c r="C108" s="28"/>
      <c r="D108" s="28"/>
      <c r="E108" s="34"/>
      <c r="F108" s="34"/>
      <c r="G108" s="34"/>
      <c r="H108" s="28"/>
    </row>
    <row r="109">
      <c r="A109" s="34"/>
      <c r="B109" s="28"/>
      <c r="C109" s="28"/>
      <c r="D109" s="28"/>
      <c r="E109" s="34"/>
      <c r="F109" s="34"/>
      <c r="G109" s="34"/>
      <c r="H109" s="28"/>
    </row>
    <row r="110">
      <c r="A110" s="34"/>
      <c r="B110" s="28"/>
      <c r="C110" s="28"/>
      <c r="D110" s="28"/>
      <c r="E110" s="34"/>
      <c r="F110" s="34"/>
      <c r="G110" s="34"/>
      <c r="H110" s="28"/>
    </row>
    <row r="111">
      <c r="A111" s="34"/>
      <c r="B111" s="28"/>
      <c r="C111" s="28"/>
      <c r="D111" s="28"/>
      <c r="E111" s="34"/>
      <c r="F111" s="34"/>
      <c r="G111" s="34"/>
      <c r="H111" s="28"/>
    </row>
    <row r="112">
      <c r="A112" s="34"/>
      <c r="B112" s="28"/>
      <c r="C112" s="28"/>
      <c r="D112" s="28"/>
      <c r="E112" s="34"/>
      <c r="F112" s="34"/>
      <c r="G112" s="34"/>
      <c r="H112" s="28"/>
    </row>
    <row r="113">
      <c r="A113" s="34"/>
      <c r="B113" s="28"/>
      <c r="C113" s="28"/>
      <c r="D113" s="28"/>
      <c r="E113" s="34"/>
      <c r="F113" s="34"/>
      <c r="G113" s="34"/>
      <c r="H113" s="28"/>
    </row>
    <row r="114">
      <c r="A114" s="34"/>
      <c r="B114" s="28"/>
      <c r="C114" s="28"/>
      <c r="D114" s="28"/>
      <c r="E114" s="34"/>
      <c r="F114" s="34"/>
      <c r="G114" s="34"/>
      <c r="H114" s="28"/>
    </row>
    <row r="115">
      <c r="A115" s="34"/>
      <c r="B115" s="28"/>
      <c r="C115" s="28"/>
      <c r="D115" s="28"/>
      <c r="E115" s="34"/>
      <c r="F115" s="34"/>
      <c r="G115" s="34"/>
      <c r="H115" s="28"/>
    </row>
    <row r="116">
      <c r="A116" s="34"/>
      <c r="B116" s="28"/>
      <c r="C116" s="28"/>
      <c r="D116" s="28"/>
      <c r="E116" s="34"/>
      <c r="F116" s="34"/>
      <c r="G116" s="34"/>
      <c r="H116" s="28"/>
    </row>
    <row r="117">
      <c r="A117" s="34"/>
      <c r="B117" s="28"/>
      <c r="C117" s="28"/>
      <c r="D117" s="28"/>
      <c r="E117" s="34"/>
      <c r="F117" s="34"/>
      <c r="G117" s="34"/>
      <c r="H117" s="28"/>
    </row>
    <row r="118">
      <c r="A118" s="34"/>
      <c r="B118" s="28"/>
      <c r="C118" s="28"/>
      <c r="D118" s="28"/>
      <c r="E118" s="34"/>
      <c r="F118" s="34"/>
      <c r="G118" s="34"/>
      <c r="H118" s="28"/>
    </row>
    <row r="119">
      <c r="A119" s="34"/>
      <c r="B119" s="28"/>
      <c r="C119" s="28"/>
      <c r="D119" s="28"/>
      <c r="E119" s="34"/>
      <c r="F119" s="34"/>
      <c r="G119" s="34"/>
      <c r="H119" s="28"/>
    </row>
    <row r="120">
      <c r="A120" s="34"/>
      <c r="B120" s="28"/>
      <c r="C120" s="28"/>
      <c r="D120" s="28"/>
      <c r="E120" s="34"/>
      <c r="F120" s="34"/>
      <c r="G120" s="34"/>
      <c r="H120" s="28"/>
    </row>
    <row r="121">
      <c r="A121" s="34"/>
      <c r="B121" s="28"/>
      <c r="C121" s="28"/>
      <c r="D121" s="28"/>
      <c r="E121" s="34"/>
      <c r="F121" s="34"/>
      <c r="G121" s="34"/>
      <c r="H121" s="28"/>
    </row>
    <row r="122">
      <c r="A122" s="34"/>
      <c r="B122" s="28"/>
      <c r="C122" s="28"/>
      <c r="D122" s="28"/>
      <c r="E122" s="34"/>
      <c r="F122" s="34"/>
      <c r="G122" s="34"/>
      <c r="H122" s="28"/>
    </row>
    <row r="123">
      <c r="A123" s="34"/>
      <c r="B123" s="28"/>
      <c r="C123" s="28"/>
      <c r="D123" s="28"/>
      <c r="E123" s="34"/>
      <c r="F123" s="34"/>
      <c r="G123" s="34"/>
      <c r="H123" s="28"/>
    </row>
    <row r="124">
      <c r="A124" s="34"/>
      <c r="B124" s="28"/>
      <c r="C124" s="28"/>
      <c r="D124" s="28"/>
      <c r="E124" s="34"/>
      <c r="F124" s="34"/>
      <c r="G124" s="34"/>
      <c r="H124" s="28"/>
    </row>
    <row r="125">
      <c r="A125" s="34"/>
      <c r="B125" s="38"/>
      <c r="C125" s="38"/>
      <c r="D125" s="38"/>
      <c r="E125" s="34"/>
      <c r="F125" s="34"/>
      <c r="G125" s="34"/>
      <c r="H125" s="28"/>
    </row>
    <row r="126">
      <c r="A126" s="34"/>
      <c r="B126" s="28"/>
      <c r="C126" s="28"/>
      <c r="D126" s="28"/>
      <c r="E126" s="34"/>
      <c r="F126" s="34"/>
      <c r="G126" s="34"/>
      <c r="H126" s="28"/>
    </row>
    <row r="127">
      <c r="A127" s="34"/>
      <c r="B127" s="28"/>
      <c r="C127" s="28"/>
      <c r="D127" s="28"/>
      <c r="E127" s="34"/>
      <c r="F127" s="34"/>
      <c r="G127" s="34"/>
      <c r="H127" s="28"/>
    </row>
    <row r="128">
      <c r="A128" s="34"/>
      <c r="B128" s="28"/>
      <c r="C128" s="28"/>
      <c r="D128" s="28"/>
      <c r="E128" s="34"/>
      <c r="F128" s="34"/>
      <c r="G128" s="34"/>
      <c r="H128" s="28"/>
    </row>
    <row r="129">
      <c r="A129" s="34"/>
      <c r="B129" s="28"/>
      <c r="C129" s="28"/>
      <c r="D129" s="28"/>
      <c r="E129" s="34"/>
      <c r="F129" s="34"/>
      <c r="G129" s="34"/>
      <c r="H129" s="28"/>
    </row>
    <row r="130">
      <c r="A130" s="34"/>
      <c r="B130" s="28"/>
      <c r="C130" s="28"/>
      <c r="D130" s="28"/>
      <c r="E130" s="34"/>
      <c r="F130" s="34"/>
      <c r="G130" s="34"/>
      <c r="H130" s="28"/>
    </row>
    <row r="131">
      <c r="A131" s="34"/>
      <c r="B131" s="28"/>
      <c r="C131" s="28"/>
      <c r="D131" s="28"/>
      <c r="E131" s="34"/>
      <c r="F131" s="34"/>
      <c r="G131" s="34"/>
      <c r="H131" s="28"/>
    </row>
    <row r="132">
      <c r="A132" s="34"/>
      <c r="B132" s="28"/>
      <c r="C132" s="28"/>
      <c r="D132" s="28"/>
      <c r="E132" s="34"/>
      <c r="F132" s="34"/>
      <c r="G132" s="34"/>
      <c r="H132" s="28"/>
    </row>
    <row r="133">
      <c r="A133" s="34"/>
      <c r="B133" s="28"/>
      <c r="C133" s="28"/>
      <c r="D133" s="28"/>
      <c r="E133" s="34"/>
      <c r="F133" s="34"/>
      <c r="G133" s="34"/>
      <c r="H133" s="28"/>
    </row>
    <row r="134">
      <c r="A134" s="34"/>
      <c r="B134" s="28"/>
      <c r="C134" s="28"/>
      <c r="D134" s="28"/>
      <c r="E134" s="34"/>
      <c r="F134" s="34"/>
      <c r="G134" s="34"/>
      <c r="H134" s="28"/>
    </row>
    <row r="135">
      <c r="A135" s="34"/>
      <c r="B135" s="28"/>
      <c r="C135" s="28"/>
      <c r="D135" s="28"/>
      <c r="E135" s="34"/>
      <c r="F135" s="34"/>
      <c r="G135" s="34"/>
      <c r="H135" s="28"/>
    </row>
    <row r="136">
      <c r="A136" s="34"/>
      <c r="B136" s="28"/>
      <c r="C136" s="28"/>
      <c r="D136" s="28"/>
      <c r="E136" s="34"/>
      <c r="F136" s="34"/>
      <c r="G136" s="34"/>
      <c r="H136" s="28"/>
    </row>
    <row r="137">
      <c r="A137" s="34"/>
      <c r="B137" s="28"/>
      <c r="C137" s="28"/>
      <c r="D137" s="28"/>
      <c r="E137" s="34"/>
      <c r="F137" s="34"/>
      <c r="G137" s="34"/>
      <c r="H137" s="28"/>
    </row>
    <row r="138">
      <c r="A138" s="34"/>
      <c r="B138" s="28"/>
      <c r="C138" s="28"/>
      <c r="D138" s="28"/>
      <c r="E138" s="34"/>
      <c r="F138" s="34"/>
      <c r="G138" s="34"/>
      <c r="H138" s="28"/>
    </row>
    <row r="139">
      <c r="A139" s="34"/>
      <c r="B139" s="28"/>
      <c r="C139" s="28"/>
      <c r="D139" s="28"/>
      <c r="E139" s="34"/>
      <c r="F139" s="34"/>
      <c r="G139" s="34"/>
      <c r="H139" s="28"/>
    </row>
    <row r="140">
      <c r="A140" s="34"/>
      <c r="B140" s="28"/>
      <c r="C140" s="28"/>
      <c r="D140" s="28"/>
      <c r="E140" s="34"/>
      <c r="F140" s="34"/>
      <c r="G140" s="34"/>
      <c r="H140" s="28"/>
    </row>
    <row r="141">
      <c r="A141" s="34"/>
      <c r="B141" s="28"/>
      <c r="C141" s="28"/>
      <c r="D141" s="28"/>
      <c r="E141" s="34"/>
      <c r="F141" s="34"/>
      <c r="G141" s="34"/>
      <c r="H141" s="28"/>
    </row>
    <row r="142">
      <c r="A142" s="34"/>
      <c r="B142" s="28"/>
      <c r="C142" s="28"/>
      <c r="D142" s="28"/>
      <c r="E142" s="34"/>
      <c r="F142" s="34"/>
      <c r="G142" s="34"/>
      <c r="H142" s="28"/>
    </row>
    <row r="143">
      <c r="A143" s="34"/>
      <c r="B143" s="28"/>
      <c r="C143" s="28"/>
      <c r="D143" s="28"/>
      <c r="E143" s="34"/>
      <c r="F143" s="34"/>
      <c r="G143" s="34"/>
      <c r="H143" s="28"/>
    </row>
    <row r="144">
      <c r="A144" s="34"/>
      <c r="B144" s="28"/>
      <c r="C144" s="28"/>
      <c r="D144" s="28"/>
      <c r="E144" s="34"/>
      <c r="F144" s="34"/>
      <c r="G144" s="34"/>
      <c r="H144" s="28"/>
    </row>
    <row r="145">
      <c r="A145" s="34"/>
      <c r="B145" s="28"/>
      <c r="C145" s="28"/>
      <c r="D145" s="28"/>
      <c r="E145" s="34"/>
      <c r="F145" s="34"/>
      <c r="G145" s="34"/>
      <c r="H145" s="28"/>
    </row>
    <row r="146">
      <c r="A146" s="34"/>
      <c r="B146" s="28"/>
      <c r="C146" s="28"/>
      <c r="D146" s="28"/>
      <c r="E146" s="34"/>
      <c r="F146" s="34"/>
      <c r="G146" s="34"/>
      <c r="H146" s="28"/>
    </row>
    <row r="147">
      <c r="A147" s="34"/>
      <c r="B147" s="28"/>
      <c r="C147" s="28"/>
      <c r="D147" s="28"/>
      <c r="E147" s="34"/>
      <c r="F147" s="34"/>
      <c r="G147" s="34"/>
      <c r="H147" s="28"/>
    </row>
    <row r="148">
      <c r="A148" s="34"/>
      <c r="B148" s="28"/>
      <c r="C148" s="28"/>
      <c r="D148" s="28"/>
      <c r="E148" s="34"/>
      <c r="F148" s="34"/>
      <c r="G148" s="34"/>
      <c r="H148" s="28"/>
    </row>
    <row r="149">
      <c r="A149" s="34"/>
      <c r="B149" s="28"/>
      <c r="C149" s="28"/>
      <c r="D149" s="28"/>
      <c r="E149" s="34"/>
      <c r="F149" s="34"/>
      <c r="G149" s="34"/>
      <c r="H149" s="28"/>
    </row>
    <row r="150">
      <c r="A150" s="34"/>
      <c r="B150" s="28"/>
      <c r="C150" s="28"/>
      <c r="D150" s="28"/>
      <c r="E150" s="34"/>
      <c r="F150" s="34"/>
      <c r="G150" s="34"/>
      <c r="H150" s="28"/>
    </row>
    <row r="151">
      <c r="A151" s="39"/>
      <c r="B151" s="24"/>
      <c r="C151" s="24"/>
      <c r="D151" s="24"/>
      <c r="E151" s="39"/>
      <c r="F151" s="39"/>
      <c r="G151" s="34"/>
      <c r="H151" s="28"/>
    </row>
    <row r="152">
      <c r="A152" s="39"/>
      <c r="B152" s="24"/>
      <c r="C152" s="24"/>
      <c r="D152" s="24"/>
      <c r="E152" s="39"/>
      <c r="F152" s="39"/>
      <c r="G152" s="34"/>
      <c r="H152" s="28"/>
    </row>
    <row r="153">
      <c r="A153" s="39"/>
      <c r="B153" s="24"/>
      <c r="C153" s="24"/>
      <c r="D153" s="24"/>
      <c r="E153" s="39"/>
      <c r="F153" s="39"/>
      <c r="G153" s="34"/>
      <c r="H153" s="28"/>
    </row>
    <row r="154">
      <c r="A154" s="39"/>
      <c r="B154" s="24"/>
      <c r="C154" s="24"/>
      <c r="D154" s="24"/>
      <c r="E154" s="39"/>
      <c r="F154" s="39"/>
      <c r="G154" s="34"/>
      <c r="H154" s="28"/>
    </row>
    <row r="155">
      <c r="A155" s="39"/>
      <c r="B155" s="24"/>
      <c r="C155" s="24"/>
      <c r="D155" s="24"/>
      <c r="E155" s="39"/>
      <c r="F155" s="39"/>
      <c r="G155" s="34"/>
      <c r="H155" s="28"/>
    </row>
    <row r="156">
      <c r="A156" s="39"/>
      <c r="B156" s="24"/>
      <c r="C156" s="24"/>
      <c r="D156" s="24"/>
      <c r="E156" s="39"/>
      <c r="F156" s="39"/>
      <c r="G156" s="34"/>
      <c r="H156" s="28"/>
    </row>
    <row r="157">
      <c r="A157" s="39"/>
      <c r="B157" s="24"/>
      <c r="C157" s="24"/>
      <c r="D157" s="24"/>
      <c r="E157" s="39"/>
      <c r="F157" s="39"/>
      <c r="G157" s="34"/>
      <c r="H157" s="28"/>
    </row>
    <row r="158">
      <c r="A158" s="39"/>
      <c r="B158" s="24"/>
      <c r="C158" s="24"/>
      <c r="D158" s="24"/>
      <c r="E158" s="39"/>
      <c r="F158" s="39"/>
      <c r="G158" s="34"/>
      <c r="H158" s="28"/>
    </row>
    <row r="159">
      <c r="A159" s="39"/>
      <c r="B159" s="24"/>
      <c r="C159" s="24"/>
      <c r="D159" s="24"/>
      <c r="E159" s="39"/>
      <c r="F159" s="39"/>
      <c r="G159" s="34"/>
      <c r="H159" s="28"/>
    </row>
    <row r="160">
      <c r="A160" s="39"/>
      <c r="B160" s="24"/>
      <c r="C160" s="24"/>
      <c r="D160" s="24"/>
      <c r="E160" s="39"/>
      <c r="F160" s="39"/>
      <c r="G160" s="34"/>
      <c r="H160" s="28"/>
    </row>
    <row r="161">
      <c r="A161" s="39"/>
      <c r="B161" s="24"/>
      <c r="C161" s="24"/>
      <c r="D161" s="24"/>
      <c r="E161" s="39"/>
      <c r="F161" s="39"/>
      <c r="G161" s="34"/>
      <c r="H161" s="28"/>
    </row>
    <row r="162">
      <c r="A162" s="39"/>
      <c r="B162" s="24"/>
      <c r="C162" s="24"/>
      <c r="D162" s="24"/>
      <c r="E162" s="39"/>
      <c r="F162" s="39"/>
      <c r="G162" s="34"/>
      <c r="H162" s="28"/>
    </row>
    <row r="163">
      <c r="A163" s="39"/>
      <c r="B163" s="24"/>
      <c r="C163" s="24"/>
      <c r="D163" s="24"/>
      <c r="E163" s="39"/>
      <c r="F163" s="39"/>
      <c r="G163" s="34"/>
      <c r="H163" s="28"/>
    </row>
    <row r="164">
      <c r="A164" s="39"/>
      <c r="B164" s="24"/>
      <c r="C164" s="24"/>
      <c r="D164" s="24"/>
      <c r="E164" s="39"/>
      <c r="F164" s="39"/>
      <c r="G164" s="34"/>
      <c r="H164" s="28"/>
    </row>
    <row r="165">
      <c r="A165" s="39"/>
      <c r="B165" s="24"/>
      <c r="C165" s="24"/>
      <c r="D165" s="24"/>
      <c r="E165" s="39"/>
      <c r="F165" s="39"/>
      <c r="G165" s="34"/>
      <c r="H165" s="28"/>
    </row>
    <row r="166">
      <c r="A166" s="39"/>
      <c r="B166" s="24"/>
      <c r="C166" s="24"/>
      <c r="D166" s="24"/>
      <c r="E166" s="39"/>
      <c r="F166" s="39"/>
      <c r="G166" s="34"/>
      <c r="H166" s="28"/>
    </row>
    <row r="167">
      <c r="A167" s="39"/>
      <c r="B167" s="24"/>
      <c r="C167" s="24"/>
      <c r="D167" s="24"/>
      <c r="E167" s="39"/>
      <c r="F167" s="39"/>
      <c r="G167" s="34"/>
      <c r="H167" s="28"/>
    </row>
    <row r="168">
      <c r="A168" s="39"/>
      <c r="B168" s="24"/>
      <c r="C168" s="24"/>
      <c r="D168" s="24"/>
      <c r="E168" s="24"/>
      <c r="F168" s="24"/>
      <c r="G168" s="24"/>
      <c r="H168" s="24"/>
    </row>
    <row r="169">
      <c r="A169" s="39"/>
      <c r="B169" s="24"/>
      <c r="C169" s="24"/>
      <c r="D169" s="24"/>
      <c r="E169" s="24"/>
      <c r="F169" s="24"/>
      <c r="G169" s="24"/>
      <c r="H169" s="24"/>
    </row>
    <row r="170">
      <c r="A170" s="39"/>
      <c r="B170" s="24"/>
      <c r="C170" s="24"/>
      <c r="D170" s="24"/>
      <c r="E170" s="24"/>
      <c r="F170" s="24"/>
      <c r="G170" s="24"/>
      <c r="H170" s="24"/>
    </row>
    <row r="171">
      <c r="A171" s="39"/>
      <c r="B171" s="24"/>
      <c r="C171" s="24"/>
      <c r="D171" s="24"/>
      <c r="E171" s="24"/>
      <c r="F171" s="24"/>
      <c r="G171" s="24"/>
      <c r="H171" s="24"/>
    </row>
    <row r="172">
      <c r="A172" s="39"/>
      <c r="B172" s="24"/>
      <c r="C172" s="24"/>
      <c r="D172" s="24"/>
      <c r="E172" s="24"/>
      <c r="F172" s="24"/>
      <c r="G172" s="24"/>
      <c r="H172" s="24"/>
    </row>
    <row r="173">
      <c r="A173" s="39"/>
      <c r="B173" s="24"/>
      <c r="C173" s="24"/>
      <c r="D173" s="24"/>
      <c r="E173" s="24"/>
      <c r="F173" s="24"/>
      <c r="G173" s="24"/>
      <c r="H173" s="24"/>
    </row>
    <row r="174">
      <c r="A174" s="39"/>
      <c r="B174" s="24"/>
      <c r="C174" s="24"/>
      <c r="D174" s="24"/>
      <c r="E174" s="24"/>
      <c r="F174" s="24"/>
      <c r="G174" s="24"/>
      <c r="H174" s="24"/>
    </row>
    <row r="175">
      <c r="A175" s="39"/>
      <c r="B175" s="24"/>
      <c r="C175" s="24"/>
      <c r="D175" s="24"/>
      <c r="E175" s="24"/>
      <c r="F175" s="24"/>
      <c r="G175" s="24"/>
      <c r="H175" s="24"/>
    </row>
    <row r="176">
      <c r="A176" s="39"/>
      <c r="B176" s="24"/>
      <c r="C176" s="24"/>
      <c r="D176" s="24"/>
      <c r="E176" s="24"/>
      <c r="F176" s="24"/>
      <c r="G176" s="24"/>
      <c r="H176" s="24"/>
    </row>
    <row r="177">
      <c r="A177" s="39"/>
      <c r="B177" s="24"/>
      <c r="C177" s="24"/>
      <c r="D177" s="24"/>
      <c r="E177" s="24"/>
      <c r="F177" s="24"/>
      <c r="G177" s="24"/>
      <c r="H177" s="24"/>
    </row>
    <row r="178">
      <c r="A178" s="39"/>
      <c r="B178" s="38"/>
      <c r="C178" s="38"/>
      <c r="D178" s="38"/>
      <c r="E178" s="24"/>
      <c r="F178" s="24"/>
      <c r="G178" s="24"/>
      <c r="H178" s="24"/>
    </row>
    <row r="179">
      <c r="A179" s="39"/>
      <c r="B179" s="24"/>
      <c r="C179" s="24"/>
      <c r="D179" s="24"/>
      <c r="E179" s="24"/>
      <c r="F179" s="24"/>
      <c r="G179" s="24"/>
      <c r="H179" s="24"/>
    </row>
    <row r="180">
      <c r="A180" s="39"/>
      <c r="B180" s="24"/>
      <c r="C180" s="24"/>
      <c r="D180" s="24"/>
      <c r="E180" s="24"/>
      <c r="F180" s="24"/>
      <c r="G180" s="24"/>
      <c r="H180" s="24"/>
    </row>
    <row r="181">
      <c r="A181" s="39"/>
      <c r="B181" s="28"/>
      <c r="C181" s="28"/>
      <c r="D181" s="28"/>
      <c r="E181" s="24"/>
      <c r="F181" s="24"/>
      <c r="G181" s="24"/>
      <c r="H181" s="24"/>
    </row>
    <row r="182">
      <c r="A182" s="39"/>
      <c r="B182" s="24"/>
      <c r="C182" s="24"/>
      <c r="D182" s="24"/>
      <c r="E182" s="24"/>
      <c r="F182" s="24"/>
      <c r="G182" s="24"/>
      <c r="H182" s="24"/>
    </row>
    <row r="183">
      <c r="A183" s="39"/>
      <c r="B183" s="24"/>
      <c r="C183" s="24"/>
      <c r="D183" s="24"/>
      <c r="E183" s="24"/>
      <c r="F183" s="24"/>
      <c r="G183" s="24"/>
      <c r="H183" s="24"/>
    </row>
    <row r="184">
      <c r="A184" s="39"/>
      <c r="B184" s="24"/>
      <c r="C184" s="24"/>
      <c r="D184" s="24"/>
      <c r="E184" s="24"/>
      <c r="F184" s="24"/>
      <c r="G184" s="24"/>
      <c r="H184" s="24"/>
    </row>
    <row r="185">
      <c r="A185" s="39"/>
      <c r="B185" s="24"/>
      <c r="C185" s="24"/>
      <c r="D185" s="24"/>
      <c r="E185" s="24"/>
      <c r="F185" s="24"/>
      <c r="G185" s="24"/>
      <c r="H185" s="24"/>
    </row>
    <row r="186">
      <c r="A186" s="39"/>
      <c r="B186" s="24"/>
      <c r="C186" s="24"/>
      <c r="D186" s="24"/>
      <c r="E186" s="24"/>
      <c r="F186" s="24"/>
      <c r="G186" s="24"/>
      <c r="H186" s="24"/>
    </row>
    <row r="187">
      <c r="A187" s="39"/>
      <c r="B187" s="24"/>
      <c r="C187" s="24"/>
      <c r="D187" s="24"/>
      <c r="E187" s="24"/>
      <c r="F187" s="24"/>
      <c r="G187" s="24"/>
      <c r="H187" s="24"/>
    </row>
    <row r="188">
      <c r="A188" s="39"/>
      <c r="B188" s="40"/>
      <c r="C188" s="41"/>
      <c r="D188" s="41"/>
      <c r="E188" s="24"/>
      <c r="F188" s="24"/>
      <c r="G188" s="24"/>
      <c r="H188" s="24"/>
    </row>
    <row r="189">
      <c r="A189" s="39"/>
      <c r="B189" s="24"/>
      <c r="C189" s="24"/>
      <c r="D189" s="24"/>
      <c r="E189" s="24"/>
      <c r="F189" s="24"/>
      <c r="G189" s="24"/>
      <c r="H189" s="24"/>
    </row>
    <row r="190">
      <c r="A190" s="39"/>
      <c r="B190" s="24"/>
      <c r="C190" s="24"/>
      <c r="D190" s="24"/>
      <c r="E190" s="24"/>
      <c r="F190" s="24"/>
      <c r="G190" s="24"/>
      <c r="H190" s="24"/>
    </row>
    <row r="191">
      <c r="A191" s="39"/>
      <c r="B191" s="28"/>
      <c r="C191" s="28"/>
      <c r="D191" s="28"/>
      <c r="E191" s="34"/>
      <c r="F191" s="34"/>
      <c r="G191" s="34"/>
      <c r="H191" s="28"/>
    </row>
    <row r="192">
      <c r="A192" s="39"/>
      <c r="B192" s="24"/>
      <c r="C192" s="24"/>
      <c r="D192" s="24"/>
      <c r="E192" s="24"/>
      <c r="F192" s="24"/>
      <c r="G192" s="24"/>
      <c r="H192" s="24"/>
    </row>
    <row r="193">
      <c r="A193" s="39"/>
      <c r="B193" s="24"/>
      <c r="C193" s="24"/>
      <c r="D193" s="24"/>
      <c r="E193" s="24"/>
      <c r="F193" s="24"/>
      <c r="G193" s="24"/>
      <c r="H193" s="24"/>
    </row>
    <row r="194">
      <c r="A194" s="39"/>
      <c r="B194" s="24"/>
      <c r="C194" s="24"/>
      <c r="D194" s="24"/>
      <c r="E194" s="24"/>
      <c r="F194" s="24"/>
      <c r="G194" s="24"/>
      <c r="H194" s="24"/>
    </row>
    <row r="195">
      <c r="A195" s="39"/>
      <c r="B195" s="24"/>
      <c r="C195" s="24"/>
      <c r="D195" s="24"/>
      <c r="E195" s="24"/>
      <c r="F195" s="24"/>
      <c r="G195" s="24"/>
      <c r="H195" s="24"/>
    </row>
    <row r="196">
      <c r="A196" s="39"/>
      <c r="B196" s="24"/>
      <c r="C196" s="24"/>
      <c r="D196" s="24"/>
      <c r="E196" s="24"/>
      <c r="F196" s="24"/>
      <c r="G196" s="24"/>
      <c r="H196" s="24"/>
    </row>
    <row r="197">
      <c r="A197" s="39"/>
      <c r="B197" s="24"/>
      <c r="C197" s="24"/>
      <c r="D197" s="24"/>
      <c r="E197" s="24"/>
      <c r="F197" s="24"/>
      <c r="G197" s="24"/>
      <c r="H197" s="24"/>
    </row>
    <row r="198">
      <c r="A198" s="39"/>
      <c r="B198" s="24"/>
      <c r="C198" s="24"/>
      <c r="D198" s="24"/>
      <c r="E198" s="24"/>
      <c r="F198" s="24"/>
      <c r="G198" s="24"/>
      <c r="H198" s="24"/>
    </row>
    <row r="199">
      <c r="A199" s="39"/>
      <c r="B199" s="24"/>
      <c r="C199" s="24"/>
      <c r="D199" s="24"/>
      <c r="E199" s="24"/>
      <c r="F199" s="24"/>
      <c r="G199" s="24"/>
      <c r="H199" s="24"/>
    </row>
    <row r="200">
      <c r="A200" s="39"/>
      <c r="B200" s="24"/>
      <c r="C200" s="24"/>
      <c r="D200" s="24"/>
      <c r="E200" s="24"/>
      <c r="F200" s="24"/>
      <c r="G200" s="24"/>
      <c r="H200" s="24"/>
    </row>
    <row r="201">
      <c r="A201" s="39"/>
      <c r="B201" s="24"/>
      <c r="C201" s="24"/>
      <c r="D201" s="24"/>
      <c r="E201" s="24"/>
      <c r="F201" s="24"/>
      <c r="G201" s="24"/>
      <c r="H201" s="24"/>
    </row>
    <row r="202">
      <c r="A202" s="39"/>
      <c r="B202" s="24"/>
      <c r="C202" s="24"/>
      <c r="D202" s="24"/>
      <c r="E202" s="24"/>
      <c r="F202" s="24"/>
      <c r="G202" s="24"/>
      <c r="H202" s="24"/>
    </row>
    <row r="203">
      <c r="A203" s="39"/>
      <c r="B203" s="24"/>
      <c r="C203" s="24"/>
      <c r="D203" s="24"/>
      <c r="E203" s="24"/>
      <c r="F203" s="24"/>
      <c r="G203" s="24"/>
      <c r="H203" s="24"/>
    </row>
    <row r="204">
      <c r="A204" s="42"/>
      <c r="B204" s="43"/>
      <c r="C204" s="43"/>
      <c r="D204" s="38"/>
      <c r="E204" s="38"/>
      <c r="F204" s="38"/>
      <c r="G204" s="43"/>
      <c r="H204" s="43"/>
    </row>
    <row r="205">
      <c r="A205" s="42"/>
      <c r="B205" s="43"/>
      <c r="C205" s="43"/>
      <c r="D205" s="38"/>
      <c r="E205" s="38"/>
      <c r="F205" s="38"/>
      <c r="G205" s="43"/>
      <c r="H205" s="43"/>
    </row>
    <row r="206">
      <c r="A206" s="24"/>
      <c r="B206" s="44"/>
      <c r="C206" s="24"/>
      <c r="D206" s="24"/>
      <c r="E206" s="28"/>
      <c r="F206" s="24"/>
      <c r="G206" s="24"/>
      <c r="H206" s="24"/>
    </row>
    <row r="207">
      <c r="A207" s="24"/>
      <c r="B207" s="24"/>
      <c r="C207" s="24"/>
      <c r="D207" s="43"/>
      <c r="E207" s="28"/>
      <c r="F207" s="24"/>
      <c r="G207" s="24"/>
      <c r="H207" s="24"/>
    </row>
    <row r="208">
      <c r="A208" s="24"/>
      <c r="B208" s="44"/>
      <c r="C208" s="24"/>
      <c r="D208" s="24"/>
      <c r="E208" s="28"/>
      <c r="F208" s="24"/>
      <c r="G208" s="24"/>
      <c r="H208" s="24"/>
    </row>
    <row r="209">
      <c r="A209" s="24"/>
      <c r="B209" s="24"/>
      <c r="C209" s="24"/>
      <c r="D209" s="24"/>
      <c r="E209" s="28"/>
      <c r="F209" s="24"/>
      <c r="G209" s="24"/>
      <c r="H209" s="24"/>
    </row>
    <row r="210">
      <c r="A210" s="24"/>
      <c r="B210" s="44"/>
      <c r="C210" s="24"/>
      <c r="D210" s="24"/>
      <c r="E210" s="28"/>
      <c r="F210" s="24"/>
      <c r="G210" s="24"/>
      <c r="H210" s="24"/>
    </row>
    <row r="211">
      <c r="A211" s="24"/>
      <c r="B211" s="24"/>
      <c r="C211" s="24"/>
      <c r="D211" s="24"/>
      <c r="E211" s="28"/>
      <c r="F211" s="24"/>
      <c r="G211" s="24"/>
      <c r="H211" s="24"/>
    </row>
    <row r="212">
      <c r="A212" s="24"/>
      <c r="B212" s="44"/>
      <c r="C212" s="24"/>
      <c r="D212" s="24"/>
      <c r="E212" s="28"/>
      <c r="F212" s="24"/>
      <c r="G212" s="24"/>
      <c r="H212" s="24"/>
    </row>
    <row r="213">
      <c r="A213" s="24"/>
      <c r="B213" s="24"/>
      <c r="C213" s="24"/>
      <c r="D213" s="24"/>
      <c r="E213" s="28"/>
      <c r="F213" s="24"/>
      <c r="G213" s="24"/>
      <c r="H213" s="24"/>
    </row>
    <row r="214">
      <c r="A214" s="24"/>
      <c r="B214" s="44"/>
      <c r="C214" s="24"/>
      <c r="D214" s="24"/>
      <c r="E214" s="28"/>
      <c r="F214" s="24"/>
      <c r="G214" s="24"/>
      <c r="H214" s="24"/>
    </row>
    <row r="215">
      <c r="A215" s="24"/>
      <c r="B215" s="24"/>
      <c r="C215" s="24"/>
      <c r="D215" s="24"/>
      <c r="E215" s="28"/>
      <c r="F215" s="24"/>
      <c r="G215" s="24"/>
      <c r="H215" s="24"/>
    </row>
    <row r="216">
      <c r="A216" s="24"/>
      <c r="B216" s="44"/>
      <c r="C216" s="24"/>
      <c r="D216" s="24"/>
      <c r="E216" s="28"/>
      <c r="F216" s="24"/>
      <c r="G216" s="24"/>
      <c r="H216" s="24"/>
    </row>
    <row r="217">
      <c r="A217" s="24"/>
      <c r="B217" s="24"/>
      <c r="C217" s="24"/>
      <c r="D217" s="24"/>
      <c r="E217" s="28"/>
      <c r="F217" s="24"/>
      <c r="G217" s="24"/>
      <c r="H217" s="24"/>
    </row>
    <row r="218">
      <c r="A218" s="39"/>
      <c r="B218" s="38"/>
      <c r="C218" s="38"/>
      <c r="D218" s="38"/>
      <c r="E218" s="38"/>
      <c r="F218" s="38"/>
      <c r="G218" s="38"/>
      <c r="H218" s="24"/>
    </row>
    <row r="219">
      <c r="A219" s="39"/>
      <c r="B219" s="24"/>
      <c r="C219" s="24"/>
      <c r="D219" s="24"/>
      <c r="E219" s="24"/>
      <c r="F219" s="24"/>
      <c r="G219" s="24"/>
      <c r="H219" s="24"/>
    </row>
  </sheetData>
  <hyperlinks>
    <hyperlink display="index" location="'map-index'!A1" ref="A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3" max="3" width="40.63"/>
    <col customWidth="1" min="7" max="7" width="42.0"/>
  </cols>
  <sheetData>
    <row r="1">
      <c r="A1" s="16" t="s">
        <v>5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</row>
    <row r="2">
      <c r="A2" s="45" t="s">
        <v>31</v>
      </c>
      <c r="B2" s="17" t="s">
        <v>32</v>
      </c>
      <c r="C2" s="46" t="s">
        <v>33</v>
      </c>
      <c r="D2" s="46" t="s">
        <v>34</v>
      </c>
      <c r="E2" s="27" t="s">
        <v>24</v>
      </c>
      <c r="F2" s="27" t="s">
        <v>24</v>
      </c>
      <c r="G2" s="46" t="s">
        <v>35</v>
      </c>
    </row>
    <row r="3">
      <c r="A3" s="45" t="s">
        <v>36</v>
      </c>
      <c r="B3" s="17" t="s">
        <v>37</v>
      </c>
      <c r="C3" s="46" t="s">
        <v>38</v>
      </c>
      <c r="D3" s="46" t="s">
        <v>39</v>
      </c>
      <c r="E3" s="27" t="s">
        <v>24</v>
      </c>
      <c r="F3" s="27" t="s">
        <v>24</v>
      </c>
      <c r="G3" s="46" t="s">
        <v>40</v>
      </c>
    </row>
    <row r="4">
      <c r="A4" s="45" t="s">
        <v>41</v>
      </c>
      <c r="B4" s="17" t="s">
        <v>42</v>
      </c>
      <c r="C4" s="46" t="s">
        <v>43</v>
      </c>
      <c r="D4" s="46" t="s">
        <v>44</v>
      </c>
      <c r="E4" s="27" t="s">
        <v>24</v>
      </c>
      <c r="F4" s="27" t="s">
        <v>24</v>
      </c>
      <c r="G4" s="46" t="s">
        <v>45</v>
      </c>
    </row>
    <row r="5">
      <c r="A5" s="45" t="s">
        <v>46</v>
      </c>
      <c r="B5" s="17" t="s">
        <v>47</v>
      </c>
      <c r="C5" s="46" t="s">
        <v>48</v>
      </c>
      <c r="D5" s="46" t="s">
        <v>49</v>
      </c>
      <c r="E5" s="27" t="s">
        <v>24</v>
      </c>
      <c r="F5" s="27" t="s">
        <v>24</v>
      </c>
      <c r="G5" s="46" t="s">
        <v>50</v>
      </c>
    </row>
    <row r="6">
      <c r="A6" s="45" t="s">
        <v>51</v>
      </c>
      <c r="B6" s="17" t="s">
        <v>52</v>
      </c>
      <c r="C6" s="46" t="s">
        <v>53</v>
      </c>
      <c r="D6" s="46" t="s">
        <v>54</v>
      </c>
      <c r="E6" s="27" t="s">
        <v>24</v>
      </c>
      <c r="F6" s="27" t="s">
        <v>24</v>
      </c>
      <c r="G6" s="46" t="s">
        <v>55</v>
      </c>
    </row>
    <row r="7">
      <c r="A7" s="45" t="s">
        <v>56</v>
      </c>
      <c r="B7" s="17" t="s">
        <v>57</v>
      </c>
      <c r="C7" s="46" t="s">
        <v>58</v>
      </c>
      <c r="D7" s="46" t="s">
        <v>59</v>
      </c>
      <c r="E7" s="27" t="s">
        <v>24</v>
      </c>
      <c r="F7" s="27" t="s">
        <v>24</v>
      </c>
      <c r="G7" s="46" t="s">
        <v>60</v>
      </c>
    </row>
    <row r="8">
      <c r="A8" s="45" t="s">
        <v>61</v>
      </c>
      <c r="B8" s="17" t="s">
        <v>62</v>
      </c>
      <c r="C8" s="46" t="s">
        <v>63</v>
      </c>
      <c r="D8" s="46" t="s">
        <v>64</v>
      </c>
      <c r="E8" s="27" t="s">
        <v>24</v>
      </c>
      <c r="F8" s="27" t="s">
        <v>24</v>
      </c>
      <c r="G8" s="46" t="s">
        <v>65</v>
      </c>
    </row>
    <row r="9">
      <c r="A9" s="45" t="s">
        <v>66</v>
      </c>
      <c r="B9" s="13" t="s">
        <v>67</v>
      </c>
      <c r="C9" s="46" t="s">
        <v>68</v>
      </c>
      <c r="D9" s="46" t="s">
        <v>69</v>
      </c>
      <c r="E9" s="27" t="s">
        <v>24</v>
      </c>
      <c r="F9" s="27" t="s">
        <v>24</v>
      </c>
      <c r="G9" s="46" t="s">
        <v>70</v>
      </c>
    </row>
    <row r="10">
      <c r="A10" s="45" t="s">
        <v>71</v>
      </c>
      <c r="B10" s="13" t="s">
        <v>72</v>
      </c>
      <c r="C10" s="47" t="s">
        <v>73</v>
      </c>
      <c r="D10" s="46" t="s">
        <v>74</v>
      </c>
      <c r="E10" s="27" t="s">
        <v>24</v>
      </c>
      <c r="F10" s="27" t="s">
        <v>24</v>
      </c>
      <c r="G10" s="47" t="s">
        <v>75</v>
      </c>
    </row>
    <row r="11">
      <c r="A11" s="45" t="s">
        <v>76</v>
      </c>
      <c r="B11" s="13" t="s">
        <v>77</v>
      </c>
      <c r="C11" s="47" t="s">
        <v>78</v>
      </c>
      <c r="D11" s="46" t="s">
        <v>79</v>
      </c>
      <c r="E11" s="27" t="s">
        <v>24</v>
      </c>
      <c r="F11" s="27" t="s">
        <v>24</v>
      </c>
      <c r="G11" s="47" t="s">
        <v>80</v>
      </c>
    </row>
    <row r="12">
      <c r="A12" s="45" t="s">
        <v>81</v>
      </c>
      <c r="B12" s="13" t="s">
        <v>82</v>
      </c>
      <c r="C12" s="46" t="s">
        <v>83</v>
      </c>
      <c r="D12" s="46" t="s">
        <v>84</v>
      </c>
      <c r="E12" s="27" t="s">
        <v>24</v>
      </c>
      <c r="F12" s="27" t="s">
        <v>24</v>
      </c>
      <c r="G12" s="46" t="s">
        <v>85</v>
      </c>
    </row>
    <row r="13">
      <c r="A13" s="45" t="s">
        <v>86</v>
      </c>
      <c r="B13" s="13" t="s">
        <v>87</v>
      </c>
      <c r="C13" s="46" t="s">
        <v>88</v>
      </c>
      <c r="D13" s="46" t="s">
        <v>89</v>
      </c>
      <c r="E13" s="27" t="s">
        <v>24</v>
      </c>
      <c r="F13" s="27" t="s">
        <v>24</v>
      </c>
      <c r="G13" s="47" t="s">
        <v>90</v>
      </c>
    </row>
    <row r="14">
      <c r="A14" s="45" t="s">
        <v>91</v>
      </c>
      <c r="B14" s="13" t="s">
        <v>92</v>
      </c>
      <c r="C14" s="46" t="s">
        <v>93</v>
      </c>
      <c r="D14" s="46" t="s">
        <v>94</v>
      </c>
      <c r="E14" s="27" t="s">
        <v>24</v>
      </c>
      <c r="F14" s="27" t="s">
        <v>24</v>
      </c>
      <c r="G14" s="46" t="s">
        <v>95</v>
      </c>
    </row>
    <row r="15">
      <c r="A15" s="45" t="s">
        <v>96</v>
      </c>
      <c r="B15" s="13" t="s">
        <v>97</v>
      </c>
      <c r="C15" s="46" t="s">
        <v>97</v>
      </c>
      <c r="D15" s="46" t="s">
        <v>98</v>
      </c>
      <c r="E15" s="27" t="s">
        <v>24</v>
      </c>
      <c r="F15" s="27" t="s">
        <v>24</v>
      </c>
      <c r="G15" s="46" t="s">
        <v>97</v>
      </c>
    </row>
    <row r="16">
      <c r="A16" s="45" t="s">
        <v>99</v>
      </c>
      <c r="B16" s="13" t="s">
        <v>100</v>
      </c>
      <c r="C16" s="46" t="s">
        <v>101</v>
      </c>
      <c r="D16" s="46" t="s">
        <v>102</v>
      </c>
      <c r="E16" s="27" t="s">
        <v>24</v>
      </c>
      <c r="F16" s="27" t="s">
        <v>24</v>
      </c>
      <c r="G16" s="46" t="s">
        <v>101</v>
      </c>
    </row>
    <row r="17">
      <c r="A17" s="45" t="s">
        <v>103</v>
      </c>
      <c r="B17" s="13" t="s">
        <v>104</v>
      </c>
      <c r="C17" s="46" t="s">
        <v>105</v>
      </c>
      <c r="D17" s="46" t="s">
        <v>106</v>
      </c>
      <c r="E17" s="27" t="s">
        <v>24</v>
      </c>
      <c r="F17" s="27" t="s">
        <v>24</v>
      </c>
      <c r="G17" s="47" t="s">
        <v>107</v>
      </c>
    </row>
    <row r="18">
      <c r="A18" s="45" t="s">
        <v>108</v>
      </c>
      <c r="B18" s="13" t="s">
        <v>109</v>
      </c>
      <c r="C18" s="47" t="s">
        <v>110</v>
      </c>
      <c r="D18" s="46" t="s">
        <v>111</v>
      </c>
      <c r="E18" s="27" t="s">
        <v>24</v>
      </c>
      <c r="F18" s="27" t="s">
        <v>24</v>
      </c>
      <c r="G18" s="47" t="s">
        <v>110</v>
      </c>
    </row>
    <row r="19">
      <c r="A19" s="45" t="s">
        <v>112</v>
      </c>
      <c r="B19" s="13" t="s">
        <v>113</v>
      </c>
      <c r="C19" s="46" t="s">
        <v>114</v>
      </c>
      <c r="D19" s="46" t="s">
        <v>115</v>
      </c>
      <c r="E19" s="27" t="s">
        <v>24</v>
      </c>
      <c r="F19" s="27" t="s">
        <v>24</v>
      </c>
      <c r="G19" s="46" t="s">
        <v>116</v>
      </c>
    </row>
    <row r="20">
      <c r="A20" s="45" t="s">
        <v>117</v>
      </c>
      <c r="B20" s="13" t="s">
        <v>118</v>
      </c>
      <c r="C20" s="46" t="s">
        <v>119</v>
      </c>
      <c r="D20" s="46" t="s">
        <v>120</v>
      </c>
      <c r="E20" s="27" t="s">
        <v>24</v>
      </c>
      <c r="F20" s="27" t="s">
        <v>24</v>
      </c>
      <c r="G20" s="46" t="s">
        <v>121</v>
      </c>
    </row>
    <row r="21">
      <c r="A21" s="13" t="s">
        <v>122</v>
      </c>
      <c r="B21" s="48" t="s">
        <v>123</v>
      </c>
      <c r="C21" s="46" t="s">
        <v>28</v>
      </c>
      <c r="D21" s="46" t="s">
        <v>124</v>
      </c>
      <c r="E21" s="27" t="s">
        <v>24</v>
      </c>
      <c r="F21" s="27" t="s">
        <v>24</v>
      </c>
      <c r="G21" s="13" t="s">
        <v>125</v>
      </c>
    </row>
  </sheetData>
  <hyperlinks>
    <hyperlink display="index" location="'map-index'!A1" ref="A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2" max="2" width="28.25"/>
  </cols>
  <sheetData>
    <row r="1">
      <c r="A1" s="49" t="s">
        <v>9</v>
      </c>
      <c r="B1" s="24" t="s">
        <v>14</v>
      </c>
      <c r="C1" s="24" t="s">
        <v>15</v>
      </c>
      <c r="D1" s="24" t="s">
        <v>16</v>
      </c>
      <c r="E1" s="24" t="s">
        <v>17</v>
      </c>
      <c r="F1" s="24" t="s">
        <v>18</v>
      </c>
      <c r="G1" s="24" t="s">
        <v>19</v>
      </c>
      <c r="H1" s="24"/>
    </row>
    <row r="2">
      <c r="A2" s="13" t="s">
        <v>126</v>
      </c>
      <c r="B2" s="13" t="s">
        <v>127</v>
      </c>
      <c r="C2" s="50" t="s">
        <v>128</v>
      </c>
      <c r="D2" s="50" t="s">
        <v>129</v>
      </c>
      <c r="E2" s="13" t="s">
        <v>24</v>
      </c>
      <c r="F2" s="13" t="s">
        <v>24</v>
      </c>
      <c r="G2" s="13" t="s">
        <v>130</v>
      </c>
    </row>
    <row r="3">
      <c r="A3" s="13" t="s">
        <v>131</v>
      </c>
      <c r="B3" s="13" t="s">
        <v>132</v>
      </c>
      <c r="C3" s="50" t="s">
        <v>133</v>
      </c>
      <c r="D3" s="50" t="s">
        <v>134</v>
      </c>
      <c r="E3" s="13" t="s">
        <v>24</v>
      </c>
      <c r="F3" s="13" t="s">
        <v>24</v>
      </c>
      <c r="G3" s="13" t="s">
        <v>135</v>
      </c>
    </row>
    <row r="4">
      <c r="A4" s="13" t="s">
        <v>136</v>
      </c>
      <c r="B4" s="13" t="s">
        <v>137</v>
      </c>
      <c r="C4" s="50" t="s">
        <v>138</v>
      </c>
      <c r="D4" s="50" t="s">
        <v>139</v>
      </c>
      <c r="E4" s="13" t="s">
        <v>24</v>
      </c>
      <c r="F4" s="13" t="s">
        <v>24</v>
      </c>
      <c r="G4" s="51" t="s">
        <v>140</v>
      </c>
    </row>
    <row r="5">
      <c r="A5" s="13" t="s">
        <v>141</v>
      </c>
      <c r="B5" s="13" t="s">
        <v>142</v>
      </c>
      <c r="C5" s="50" t="s">
        <v>143</v>
      </c>
      <c r="D5" s="50" t="s">
        <v>144</v>
      </c>
      <c r="E5" s="13" t="s">
        <v>24</v>
      </c>
      <c r="F5" s="13" t="s">
        <v>24</v>
      </c>
      <c r="G5" s="51" t="s">
        <v>145</v>
      </c>
    </row>
    <row r="6">
      <c r="A6" s="13" t="s">
        <v>146</v>
      </c>
      <c r="B6" s="13" t="s">
        <v>147</v>
      </c>
      <c r="C6" s="50" t="s">
        <v>148</v>
      </c>
      <c r="D6" s="50" t="s">
        <v>149</v>
      </c>
      <c r="E6" s="13" t="s">
        <v>24</v>
      </c>
      <c r="F6" s="13" t="s">
        <v>24</v>
      </c>
      <c r="G6" s="51" t="s">
        <v>150</v>
      </c>
    </row>
    <row r="7">
      <c r="A7" s="13" t="s">
        <v>151</v>
      </c>
      <c r="B7" s="13" t="s">
        <v>142</v>
      </c>
      <c r="C7" s="50" t="s">
        <v>143</v>
      </c>
      <c r="D7" s="50" t="s">
        <v>144</v>
      </c>
      <c r="E7" s="13" t="s">
        <v>24</v>
      </c>
      <c r="F7" s="13" t="s">
        <v>24</v>
      </c>
      <c r="G7" s="51" t="s">
        <v>152</v>
      </c>
    </row>
  </sheetData>
  <hyperlinks>
    <hyperlink display="validate" location="'map-index'!A1" ref="A1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40.38"/>
  </cols>
  <sheetData>
    <row r="1">
      <c r="A1" s="16" t="s">
        <v>153</v>
      </c>
      <c r="B1" s="17" t="s">
        <v>14</v>
      </c>
      <c r="C1" s="10" t="s">
        <v>15</v>
      </c>
      <c r="D1" s="17" t="s">
        <v>16</v>
      </c>
      <c r="E1" s="17" t="s">
        <v>17</v>
      </c>
      <c r="F1" s="17" t="s">
        <v>18</v>
      </c>
      <c r="G1" s="17" t="s">
        <v>19</v>
      </c>
    </row>
    <row r="2">
      <c r="A2" s="10" t="s">
        <v>154</v>
      </c>
      <c r="B2" s="10" t="s">
        <v>155</v>
      </c>
      <c r="C2" s="10" t="s">
        <v>156</v>
      </c>
      <c r="D2" s="21" t="s">
        <v>157</v>
      </c>
      <c r="E2" s="21" t="s">
        <v>158</v>
      </c>
      <c r="F2" s="21" t="s">
        <v>158</v>
      </c>
      <c r="G2" s="10" t="s">
        <v>159</v>
      </c>
    </row>
    <row r="3">
      <c r="A3" s="10" t="s">
        <v>160</v>
      </c>
      <c r="B3" s="10" t="s">
        <v>161</v>
      </c>
      <c r="C3" s="10" t="s">
        <v>162</v>
      </c>
      <c r="D3" s="21" t="s">
        <v>163</v>
      </c>
      <c r="E3" s="21" t="s">
        <v>164</v>
      </c>
      <c r="F3" s="21" t="s">
        <v>164</v>
      </c>
      <c r="G3" s="10" t="s">
        <v>165</v>
      </c>
    </row>
    <row r="4">
      <c r="A4" s="10" t="s">
        <v>166</v>
      </c>
      <c r="B4" s="10" t="s">
        <v>167</v>
      </c>
      <c r="C4" s="10" t="s">
        <v>168</v>
      </c>
      <c r="D4" s="21" t="s">
        <v>169</v>
      </c>
      <c r="E4" s="21" t="s">
        <v>170</v>
      </c>
      <c r="F4" s="21" t="s">
        <v>170</v>
      </c>
      <c r="G4" s="10" t="s">
        <v>171</v>
      </c>
    </row>
    <row r="5">
      <c r="A5" s="10" t="s">
        <v>172</v>
      </c>
      <c r="B5" s="10" t="s">
        <v>173</v>
      </c>
      <c r="C5" s="10" t="s">
        <v>174</v>
      </c>
      <c r="D5" s="21" t="s">
        <v>175</v>
      </c>
      <c r="E5" s="21" t="s">
        <v>176</v>
      </c>
      <c r="F5" s="21" t="s">
        <v>176</v>
      </c>
      <c r="G5" s="10" t="s">
        <v>177</v>
      </c>
    </row>
    <row r="6">
      <c r="A6" s="10" t="s">
        <v>178</v>
      </c>
      <c r="B6" s="10" t="s">
        <v>179</v>
      </c>
      <c r="C6" s="10" t="s">
        <v>180</v>
      </c>
      <c r="D6" s="21" t="s">
        <v>181</v>
      </c>
      <c r="E6" s="21" t="s">
        <v>182</v>
      </c>
      <c r="F6" s="21" t="s">
        <v>182</v>
      </c>
      <c r="G6" s="10" t="s">
        <v>183</v>
      </c>
    </row>
    <row r="7">
      <c r="A7" s="10" t="s">
        <v>184</v>
      </c>
      <c r="B7" s="10" t="s">
        <v>185</v>
      </c>
      <c r="C7" s="10" t="s">
        <v>186</v>
      </c>
      <c r="D7" s="21" t="s">
        <v>187</v>
      </c>
      <c r="E7" s="21" t="s">
        <v>188</v>
      </c>
      <c r="F7" s="21" t="s">
        <v>188</v>
      </c>
      <c r="G7" s="10" t="s">
        <v>189</v>
      </c>
    </row>
    <row r="8">
      <c r="A8" s="10" t="s">
        <v>190</v>
      </c>
      <c r="B8" s="10" t="s">
        <v>191</v>
      </c>
      <c r="C8" s="10" t="s">
        <v>192</v>
      </c>
      <c r="D8" s="21" t="s">
        <v>193</v>
      </c>
      <c r="E8" s="21" t="s">
        <v>194</v>
      </c>
      <c r="F8" s="21" t="s">
        <v>194</v>
      </c>
      <c r="G8" s="10" t="s">
        <v>195</v>
      </c>
    </row>
    <row r="9">
      <c r="A9" s="10" t="s">
        <v>196</v>
      </c>
      <c r="B9" s="10" t="s">
        <v>197</v>
      </c>
      <c r="C9" s="10" t="s">
        <v>198</v>
      </c>
      <c r="D9" s="21" t="s">
        <v>199</v>
      </c>
      <c r="E9" s="21" t="s">
        <v>200</v>
      </c>
      <c r="F9" s="21" t="s">
        <v>200</v>
      </c>
      <c r="G9" s="52" t="s">
        <v>201</v>
      </c>
    </row>
    <row r="10">
      <c r="A10" s="10" t="s">
        <v>202</v>
      </c>
      <c r="B10" s="10" t="s">
        <v>203</v>
      </c>
      <c r="C10" s="10" t="s">
        <v>204</v>
      </c>
      <c r="D10" s="21" t="s">
        <v>205</v>
      </c>
      <c r="E10" s="21" t="s">
        <v>206</v>
      </c>
      <c r="F10" s="21" t="s">
        <v>206</v>
      </c>
      <c r="G10" s="52" t="s">
        <v>207</v>
      </c>
    </row>
    <row r="11">
      <c r="A11" s="10" t="s">
        <v>208</v>
      </c>
      <c r="B11" s="10" t="s">
        <v>209</v>
      </c>
      <c r="C11" s="10" t="s">
        <v>210</v>
      </c>
      <c r="D11" s="21" t="s">
        <v>211</v>
      </c>
      <c r="E11" s="21" t="s">
        <v>212</v>
      </c>
      <c r="F11" s="21" t="s">
        <v>212</v>
      </c>
      <c r="G11" s="53" t="s">
        <v>213</v>
      </c>
    </row>
    <row r="12">
      <c r="A12" s="21" t="s">
        <v>214</v>
      </c>
      <c r="B12" s="10" t="s">
        <v>215</v>
      </c>
      <c r="C12" s="54" t="s">
        <v>216</v>
      </c>
      <c r="D12" s="55" t="s">
        <v>217</v>
      </c>
      <c r="E12" s="55" t="s">
        <v>218</v>
      </c>
      <c r="F12" s="55" t="s">
        <v>218</v>
      </c>
      <c r="G12" s="56" t="s">
        <v>216</v>
      </c>
    </row>
    <row r="13">
      <c r="A13" s="21" t="s">
        <v>219</v>
      </c>
      <c r="B13" s="21" t="s">
        <v>220</v>
      </c>
      <c r="C13" s="54" t="s">
        <v>221</v>
      </c>
      <c r="D13" s="55" t="s">
        <v>222</v>
      </c>
      <c r="E13" s="55" t="s">
        <v>223</v>
      </c>
      <c r="F13" s="55" t="s">
        <v>223</v>
      </c>
      <c r="G13" s="56" t="s">
        <v>221</v>
      </c>
    </row>
    <row r="14">
      <c r="A14" s="10" t="s">
        <v>224</v>
      </c>
      <c r="B14" s="10" t="s">
        <v>225</v>
      </c>
      <c r="C14" s="54" t="s">
        <v>226</v>
      </c>
      <c r="D14" s="55" t="s">
        <v>227</v>
      </c>
      <c r="E14" s="55" t="s">
        <v>228</v>
      </c>
      <c r="F14" s="55" t="s">
        <v>228</v>
      </c>
      <c r="G14" s="54" t="s">
        <v>226</v>
      </c>
    </row>
  </sheetData>
  <hyperlinks>
    <hyperlink display="map-index" location="'map-index'!A1" ref="A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2" max="2" width="40.38"/>
  </cols>
  <sheetData>
    <row r="1">
      <c r="A1" s="57" t="str">
        <f>IFERROR(__xludf.DUMMYFUNCTION("IMPORTRANGE(""https://docs.google.com/spreadsheets/d/1KMDcA5m8M7Pc_ztkJDqtGb6h9lHE0_T-a6Zoesin1mg"",""ggj-country!A1:G195"")"),"index")</f>
        <v>index</v>
      </c>
      <c r="B1" s="17" t="str">
        <f>IFERROR(__xludf.DUMMYFUNCTION("""COMPUTED_VALUE"""),"ja")</f>
        <v>ja</v>
      </c>
      <c r="C1" s="10" t="str">
        <f>IFERROR(__xludf.DUMMYFUNCTION("""COMPUTED_VALUE"""),"en")</f>
        <v>en</v>
      </c>
      <c r="D1" s="17" t="str">
        <f>IFERROR(__xludf.DUMMYFUNCTION("""COMPUTED_VALUE"""),"th")</f>
        <v>th</v>
      </c>
      <c r="E1" s="17" t="str">
        <f>IFERROR(__xludf.DUMMYFUNCTION("""COMPUTED_VALUE"""),"ch")</f>
        <v>ch</v>
      </c>
      <c r="F1" s="17" t="str">
        <f>IFERROR(__xludf.DUMMYFUNCTION("""COMPUTED_VALUE"""),"tw")</f>
        <v>tw</v>
      </c>
      <c r="G1" s="17" t="str">
        <f>IFERROR(__xludf.DUMMYFUNCTION("""COMPUTED_VALUE"""),"vi")</f>
        <v>vi</v>
      </c>
    </row>
    <row r="2">
      <c r="A2" s="10" t="str">
        <f>IFERROR(__xludf.DUMMYFUNCTION("""COMPUTED_VALUE"""),"AF")</f>
        <v>AF</v>
      </c>
      <c r="B2" s="10" t="str">
        <f>IFERROR(__xludf.DUMMYFUNCTION("""COMPUTED_VALUE"""),"アフガニスタン")</f>
        <v>アフガニスタン</v>
      </c>
      <c r="C2" s="10" t="str">
        <f>IFERROR(__xludf.DUMMYFUNCTION("""COMPUTED_VALUE"""),"Afghanistan")</f>
        <v>Afghanistan</v>
      </c>
      <c r="D2" s="58" t="str">
        <f>IFERROR(__xludf.DUMMYFUNCTION("""COMPUTED_VALUE"""),"Afghanistan")</f>
        <v>Afghanistan</v>
      </c>
      <c r="E2" s="58" t="str">
        <f>IFERROR(__xludf.DUMMYFUNCTION("""COMPUTED_VALUE"""),"Afghanistan")</f>
        <v>Afghanistan</v>
      </c>
      <c r="F2" s="58" t="str">
        <f>IFERROR(__xludf.DUMMYFUNCTION("""COMPUTED_VALUE"""),"Afghanistan")</f>
        <v>Afghanistan</v>
      </c>
      <c r="G2" s="58" t="str">
        <f>IFERROR(__xludf.DUMMYFUNCTION("""COMPUTED_VALUE"""),"Áp-ga-ni-xtan")</f>
        <v>Áp-ga-ni-xtan</v>
      </c>
    </row>
    <row r="3">
      <c r="A3" s="10" t="str">
        <f>IFERROR(__xludf.DUMMYFUNCTION("""COMPUTED_VALUE"""),"AL")</f>
        <v>AL</v>
      </c>
      <c r="B3" s="10" t="str">
        <f>IFERROR(__xludf.DUMMYFUNCTION("""COMPUTED_VALUE"""),"アルバニア")</f>
        <v>アルバニア</v>
      </c>
      <c r="C3" s="10" t="str">
        <f>IFERROR(__xludf.DUMMYFUNCTION("""COMPUTED_VALUE"""),"Albania")</f>
        <v>Albania</v>
      </c>
      <c r="D3" s="58" t="str">
        <f>IFERROR(__xludf.DUMMYFUNCTION("""COMPUTED_VALUE"""),"Albania")</f>
        <v>Albania</v>
      </c>
      <c r="E3" s="58" t="str">
        <f>IFERROR(__xludf.DUMMYFUNCTION("""COMPUTED_VALUE"""),"Albania")</f>
        <v>Albania</v>
      </c>
      <c r="F3" s="58" t="str">
        <f>IFERROR(__xludf.DUMMYFUNCTION("""COMPUTED_VALUE"""),"Albania")</f>
        <v>Albania</v>
      </c>
      <c r="G3" s="58" t="str">
        <f>IFERROR(__xludf.DUMMYFUNCTION("""COMPUTED_VALUE"""),"Anbani")</f>
        <v>Anbani</v>
      </c>
    </row>
    <row r="4">
      <c r="A4" s="10" t="str">
        <f>IFERROR(__xludf.DUMMYFUNCTION("""COMPUTED_VALUE"""),"DZ")</f>
        <v>DZ</v>
      </c>
      <c r="B4" s="10" t="str">
        <f>IFERROR(__xludf.DUMMYFUNCTION("""COMPUTED_VALUE"""),"アルジェリア")</f>
        <v>アルジェリア</v>
      </c>
      <c r="C4" s="10" t="str">
        <f>IFERROR(__xludf.DUMMYFUNCTION("""COMPUTED_VALUE"""),"Algeria")</f>
        <v>Algeria</v>
      </c>
      <c r="D4" s="58" t="str">
        <f>IFERROR(__xludf.DUMMYFUNCTION("""COMPUTED_VALUE"""),"Algeria")</f>
        <v>Algeria</v>
      </c>
      <c r="E4" s="58" t="str">
        <f>IFERROR(__xludf.DUMMYFUNCTION("""COMPUTED_VALUE"""),"Algeria")</f>
        <v>Algeria</v>
      </c>
      <c r="F4" s="58" t="str">
        <f>IFERROR(__xludf.DUMMYFUNCTION("""COMPUTED_VALUE"""),"Algeria")</f>
        <v>Algeria</v>
      </c>
      <c r="G4" s="58" t="str">
        <f>IFERROR(__xludf.DUMMYFUNCTION("""COMPUTED_VALUE"""),"An-giê-ri")</f>
        <v>An-giê-ri</v>
      </c>
    </row>
    <row r="5">
      <c r="A5" s="10" t="str">
        <f>IFERROR(__xludf.DUMMYFUNCTION("""COMPUTED_VALUE"""),"AD")</f>
        <v>AD</v>
      </c>
      <c r="B5" s="10" t="str">
        <f>IFERROR(__xludf.DUMMYFUNCTION("""COMPUTED_VALUE"""),"アンドラ")</f>
        <v>アンドラ</v>
      </c>
      <c r="C5" s="10" t="str">
        <f>IFERROR(__xludf.DUMMYFUNCTION("""COMPUTED_VALUE"""),"Andorra")</f>
        <v>Andorra</v>
      </c>
      <c r="D5" s="58" t="str">
        <f>IFERROR(__xludf.DUMMYFUNCTION("""COMPUTED_VALUE"""),"Andorra")</f>
        <v>Andorra</v>
      </c>
      <c r="E5" s="58" t="str">
        <f>IFERROR(__xludf.DUMMYFUNCTION("""COMPUTED_VALUE"""),"Andorra")</f>
        <v>Andorra</v>
      </c>
      <c r="F5" s="58" t="str">
        <f>IFERROR(__xludf.DUMMYFUNCTION("""COMPUTED_VALUE"""),"Andorra")</f>
        <v>Andorra</v>
      </c>
      <c r="G5" s="58" t="str">
        <f>IFERROR(__xludf.DUMMYFUNCTION("""COMPUTED_VALUE"""),"Andorra")</f>
        <v>Andorra</v>
      </c>
    </row>
    <row r="6">
      <c r="A6" s="10" t="str">
        <f>IFERROR(__xludf.DUMMYFUNCTION("""COMPUTED_VALUE"""),"AI")</f>
        <v>AI</v>
      </c>
      <c r="B6" s="10" t="str">
        <f>IFERROR(__xludf.DUMMYFUNCTION("""COMPUTED_VALUE"""),"アンギラ")</f>
        <v>アンギラ</v>
      </c>
      <c r="C6" s="10" t="str">
        <f>IFERROR(__xludf.DUMMYFUNCTION("""COMPUTED_VALUE"""),"Anguilla")</f>
        <v>Anguilla</v>
      </c>
      <c r="D6" s="58" t="str">
        <f>IFERROR(__xludf.DUMMYFUNCTION("""COMPUTED_VALUE"""),"Anguilla")</f>
        <v>Anguilla</v>
      </c>
      <c r="E6" s="58" t="str">
        <f>IFERROR(__xludf.DUMMYFUNCTION("""COMPUTED_VALUE"""),"Anguilla")</f>
        <v>Anguilla</v>
      </c>
      <c r="F6" s="58" t="str">
        <f>IFERROR(__xludf.DUMMYFUNCTION("""COMPUTED_VALUE"""),"Anguilla")</f>
        <v>Anguilla</v>
      </c>
      <c r="G6" s="58" t="str">
        <f>IFERROR(__xludf.DUMMYFUNCTION("""COMPUTED_VALUE"""),"Anguilla")</f>
        <v>Anguilla</v>
      </c>
    </row>
    <row r="7">
      <c r="A7" s="10" t="str">
        <f>IFERROR(__xludf.DUMMYFUNCTION("""COMPUTED_VALUE"""),"AG")</f>
        <v>AG</v>
      </c>
      <c r="B7" s="10" t="str">
        <f>IFERROR(__xludf.DUMMYFUNCTION("""COMPUTED_VALUE"""),"アンティグア・バーブーダ")</f>
        <v>アンティグア・バーブーダ</v>
      </c>
      <c r="C7" s="10" t="str">
        <f>IFERROR(__xludf.DUMMYFUNCTION("""COMPUTED_VALUE"""),"Antigua and Barbuda")</f>
        <v>Antigua and Barbuda</v>
      </c>
      <c r="D7" s="58" t="str">
        <f>IFERROR(__xludf.DUMMYFUNCTION("""COMPUTED_VALUE"""),"Antigua and Barbuda")</f>
        <v>Antigua and Barbuda</v>
      </c>
      <c r="E7" s="58" t="str">
        <f>IFERROR(__xludf.DUMMYFUNCTION("""COMPUTED_VALUE"""),"Antigua and Barbuda")</f>
        <v>Antigua and Barbuda</v>
      </c>
      <c r="F7" s="58" t="str">
        <f>IFERROR(__xludf.DUMMYFUNCTION("""COMPUTED_VALUE"""),"Antigua and Barbuda")</f>
        <v>Antigua and Barbuda</v>
      </c>
      <c r="G7" s="58" t="str">
        <f>IFERROR(__xludf.DUMMYFUNCTION("""COMPUTED_VALUE"""),"Antigua và Barbuda")</f>
        <v>Antigua và Barbuda</v>
      </c>
    </row>
    <row r="8">
      <c r="A8" s="10" t="str">
        <f>IFERROR(__xludf.DUMMYFUNCTION("""COMPUTED_VALUE"""),"AR")</f>
        <v>AR</v>
      </c>
      <c r="B8" s="10" t="str">
        <f>IFERROR(__xludf.DUMMYFUNCTION("""COMPUTED_VALUE"""),"アルゼンチン")</f>
        <v>アルゼンチン</v>
      </c>
      <c r="C8" s="10" t="str">
        <f>IFERROR(__xludf.DUMMYFUNCTION("""COMPUTED_VALUE"""),"Argentina")</f>
        <v>Argentina</v>
      </c>
      <c r="D8" s="58" t="str">
        <f>IFERROR(__xludf.DUMMYFUNCTION("""COMPUTED_VALUE"""),"Argentina")</f>
        <v>Argentina</v>
      </c>
      <c r="E8" s="58" t="str">
        <f>IFERROR(__xludf.DUMMYFUNCTION("""COMPUTED_VALUE"""),"Argentina")</f>
        <v>Argentina</v>
      </c>
      <c r="F8" s="58" t="str">
        <f>IFERROR(__xludf.DUMMYFUNCTION("""COMPUTED_VALUE"""),"Argentina")</f>
        <v>Argentina</v>
      </c>
      <c r="G8" s="58" t="str">
        <f>IFERROR(__xludf.DUMMYFUNCTION("""COMPUTED_VALUE"""),"Ác-hen-ti-na")</f>
        <v>Ác-hen-ti-na</v>
      </c>
    </row>
    <row r="9">
      <c r="A9" s="10" t="str">
        <f>IFERROR(__xludf.DUMMYFUNCTION("""COMPUTED_VALUE"""),"AM")</f>
        <v>AM</v>
      </c>
      <c r="B9" s="10" t="str">
        <f>IFERROR(__xludf.DUMMYFUNCTION("""COMPUTED_VALUE"""),"アルメニア")</f>
        <v>アルメニア</v>
      </c>
      <c r="C9" s="10" t="str">
        <f>IFERROR(__xludf.DUMMYFUNCTION("""COMPUTED_VALUE"""),"Armenia")</f>
        <v>Armenia</v>
      </c>
      <c r="D9" s="58" t="str">
        <f>IFERROR(__xludf.DUMMYFUNCTION("""COMPUTED_VALUE"""),"Armenia")</f>
        <v>Armenia</v>
      </c>
      <c r="E9" s="58" t="str">
        <f>IFERROR(__xludf.DUMMYFUNCTION("""COMPUTED_VALUE"""),"Armenia")</f>
        <v>Armenia</v>
      </c>
      <c r="F9" s="58" t="str">
        <f>IFERROR(__xludf.DUMMYFUNCTION("""COMPUTED_VALUE"""),"Armenia")</f>
        <v>Armenia</v>
      </c>
      <c r="G9" s="58" t="str">
        <f>IFERROR(__xludf.DUMMYFUNCTION("""COMPUTED_VALUE"""),"Ác-mê-ni-a")</f>
        <v>Ác-mê-ni-a</v>
      </c>
    </row>
    <row r="10">
      <c r="A10" s="10" t="str">
        <f>IFERROR(__xludf.DUMMYFUNCTION("""COMPUTED_VALUE"""),"AW")</f>
        <v>AW</v>
      </c>
      <c r="B10" s="10" t="str">
        <f>IFERROR(__xludf.DUMMYFUNCTION("""COMPUTED_VALUE"""),"アルバ")</f>
        <v>アルバ</v>
      </c>
      <c r="C10" s="10" t="str">
        <f>IFERROR(__xludf.DUMMYFUNCTION("""COMPUTED_VALUE"""),"Aruba")</f>
        <v>Aruba</v>
      </c>
      <c r="D10" s="58" t="str">
        <f>IFERROR(__xludf.DUMMYFUNCTION("""COMPUTED_VALUE"""),"Aruba")</f>
        <v>Aruba</v>
      </c>
      <c r="E10" s="58" t="str">
        <f>IFERROR(__xludf.DUMMYFUNCTION("""COMPUTED_VALUE"""),"Aruba")</f>
        <v>Aruba</v>
      </c>
      <c r="F10" s="58" t="str">
        <f>IFERROR(__xludf.DUMMYFUNCTION("""COMPUTED_VALUE"""),"Aruba")</f>
        <v>Aruba</v>
      </c>
      <c r="G10" s="58" t="str">
        <f>IFERROR(__xludf.DUMMYFUNCTION("""COMPUTED_VALUE"""),"Aruba")</f>
        <v>Aruba</v>
      </c>
    </row>
    <row r="11">
      <c r="A11" s="10" t="str">
        <f>IFERROR(__xludf.DUMMYFUNCTION("""COMPUTED_VALUE"""),"AU")</f>
        <v>AU</v>
      </c>
      <c r="B11" s="10" t="str">
        <f>IFERROR(__xludf.DUMMYFUNCTION("""COMPUTED_VALUE"""),"オーストラリア")</f>
        <v>オーストラリア</v>
      </c>
      <c r="C11" s="10" t="str">
        <f>IFERROR(__xludf.DUMMYFUNCTION("""COMPUTED_VALUE"""),"Australia")</f>
        <v>Australia</v>
      </c>
      <c r="D11" s="58" t="str">
        <f>IFERROR(__xludf.DUMMYFUNCTION("""COMPUTED_VALUE"""),"Australia")</f>
        <v>Australia</v>
      </c>
      <c r="E11" s="58" t="str">
        <f>IFERROR(__xludf.DUMMYFUNCTION("""COMPUTED_VALUE"""),"Australia")</f>
        <v>Australia</v>
      </c>
      <c r="F11" s="58" t="str">
        <f>IFERROR(__xludf.DUMMYFUNCTION("""COMPUTED_VALUE"""),"Australia")</f>
        <v>Australia</v>
      </c>
      <c r="G11" s="58" t="str">
        <f>IFERROR(__xludf.DUMMYFUNCTION("""COMPUTED_VALUE"""),"Úc")</f>
        <v>Úc</v>
      </c>
    </row>
    <row r="12">
      <c r="A12" s="21" t="str">
        <f>IFERROR(__xludf.DUMMYFUNCTION("""COMPUTED_VALUE"""),"AT")</f>
        <v>AT</v>
      </c>
      <c r="B12" s="10" t="str">
        <f>IFERROR(__xludf.DUMMYFUNCTION("""COMPUTED_VALUE"""),"オーストリア")</f>
        <v>オーストリア</v>
      </c>
      <c r="C12" s="58" t="str">
        <f>IFERROR(__xludf.DUMMYFUNCTION("""COMPUTED_VALUE"""),"Austria")</f>
        <v>Austria</v>
      </c>
      <c r="D12" s="58" t="str">
        <f>IFERROR(__xludf.DUMMYFUNCTION("""COMPUTED_VALUE"""),"Austria")</f>
        <v>Austria</v>
      </c>
      <c r="E12" s="58" t="str">
        <f>IFERROR(__xludf.DUMMYFUNCTION("""COMPUTED_VALUE"""),"Austria")</f>
        <v>Austria</v>
      </c>
      <c r="F12" s="58" t="str">
        <f>IFERROR(__xludf.DUMMYFUNCTION("""COMPUTED_VALUE"""),"Austria")</f>
        <v>Austria</v>
      </c>
      <c r="G12" s="58" t="str">
        <f>IFERROR(__xludf.DUMMYFUNCTION("""COMPUTED_VALUE"""),"Áo")</f>
        <v>Áo</v>
      </c>
    </row>
    <row r="13">
      <c r="A13" s="21" t="str">
        <f>IFERROR(__xludf.DUMMYFUNCTION("""COMPUTED_VALUE"""),"AZ")</f>
        <v>AZ</v>
      </c>
      <c r="B13" s="21" t="str">
        <f>IFERROR(__xludf.DUMMYFUNCTION("""COMPUTED_VALUE"""),"アゼルバイジャン")</f>
        <v>アゼルバイジャン</v>
      </c>
      <c r="C13" s="58" t="str">
        <f>IFERROR(__xludf.DUMMYFUNCTION("""COMPUTED_VALUE"""),"Azerbaijan")</f>
        <v>Azerbaijan</v>
      </c>
      <c r="D13" s="58" t="str">
        <f>IFERROR(__xludf.DUMMYFUNCTION("""COMPUTED_VALUE"""),"Azerbaijan")</f>
        <v>Azerbaijan</v>
      </c>
      <c r="E13" s="58" t="str">
        <f>IFERROR(__xludf.DUMMYFUNCTION("""COMPUTED_VALUE"""),"Azerbaijan")</f>
        <v>Azerbaijan</v>
      </c>
      <c r="F13" s="58" t="str">
        <f>IFERROR(__xludf.DUMMYFUNCTION("""COMPUTED_VALUE"""),"Azerbaijan")</f>
        <v>Azerbaijan</v>
      </c>
      <c r="G13" s="58" t="str">
        <f>IFERROR(__xludf.DUMMYFUNCTION("""COMPUTED_VALUE"""),"A-déc-bai-gian")</f>
        <v>A-déc-bai-gian</v>
      </c>
    </row>
    <row r="14">
      <c r="A14" s="10" t="str">
        <f>IFERROR(__xludf.DUMMYFUNCTION("""COMPUTED_VALUE"""),"BS")</f>
        <v>BS</v>
      </c>
      <c r="B14" s="10" t="str">
        <f>IFERROR(__xludf.DUMMYFUNCTION("""COMPUTED_VALUE"""),"バハマ")</f>
        <v>バハマ</v>
      </c>
      <c r="C14" s="58" t="str">
        <f>IFERROR(__xludf.DUMMYFUNCTION("""COMPUTED_VALUE"""),"Bahamas")</f>
        <v>Bahamas</v>
      </c>
      <c r="D14" s="58" t="str">
        <f>IFERROR(__xludf.DUMMYFUNCTION("""COMPUTED_VALUE"""),"Bahamas")</f>
        <v>Bahamas</v>
      </c>
      <c r="E14" s="58" t="str">
        <f>IFERROR(__xludf.DUMMYFUNCTION("""COMPUTED_VALUE"""),"Bahamas")</f>
        <v>Bahamas</v>
      </c>
      <c r="F14" s="58" t="str">
        <f>IFERROR(__xludf.DUMMYFUNCTION("""COMPUTED_VALUE"""),"Bahamas")</f>
        <v>Bahamas</v>
      </c>
      <c r="G14" s="58" t="str">
        <f>IFERROR(__xludf.DUMMYFUNCTION("""COMPUTED_VALUE"""),"Bahamas")</f>
        <v>Bahamas</v>
      </c>
    </row>
    <row r="15">
      <c r="A15" s="59" t="str">
        <f>IFERROR(__xludf.DUMMYFUNCTION("""COMPUTED_VALUE"""),"BH")</f>
        <v>BH</v>
      </c>
      <c r="B15" s="59" t="str">
        <f>IFERROR(__xludf.DUMMYFUNCTION("""COMPUTED_VALUE"""),"バーレーン")</f>
        <v>バーレーン</v>
      </c>
      <c r="C15" s="59" t="str">
        <f>IFERROR(__xludf.DUMMYFUNCTION("""COMPUTED_VALUE"""),"bahrain")</f>
        <v>bahrain</v>
      </c>
      <c r="D15" s="59" t="str">
        <f>IFERROR(__xludf.DUMMYFUNCTION("""COMPUTED_VALUE"""),"bahrain")</f>
        <v>bahrain</v>
      </c>
      <c r="E15" s="59" t="str">
        <f>IFERROR(__xludf.DUMMYFUNCTION("""COMPUTED_VALUE"""),"bahrain")</f>
        <v>bahrain</v>
      </c>
      <c r="F15" s="59" t="str">
        <f>IFERROR(__xludf.DUMMYFUNCTION("""COMPUTED_VALUE"""),"bahrain")</f>
        <v>bahrain</v>
      </c>
      <c r="G15" s="59" t="str">
        <f>IFERROR(__xludf.DUMMYFUNCTION("""COMPUTED_VALUE"""),"bahrain")</f>
        <v>bahrain</v>
      </c>
    </row>
    <row r="16">
      <c r="A16" s="59" t="str">
        <f>IFERROR(__xludf.DUMMYFUNCTION("""COMPUTED_VALUE"""),"BD")</f>
        <v>BD</v>
      </c>
      <c r="B16" s="59" t="str">
        <f>IFERROR(__xludf.DUMMYFUNCTION("""COMPUTED_VALUE"""),"バングラデシュ")</f>
        <v>バングラデシュ</v>
      </c>
      <c r="C16" s="59" t="str">
        <f>IFERROR(__xludf.DUMMYFUNCTION("""COMPUTED_VALUE"""),"Bangladesh")</f>
        <v>Bangladesh</v>
      </c>
      <c r="D16" s="59" t="str">
        <f>IFERROR(__xludf.DUMMYFUNCTION("""COMPUTED_VALUE"""),"Bangladesh")</f>
        <v>Bangladesh</v>
      </c>
      <c r="E16" s="59" t="str">
        <f>IFERROR(__xludf.DUMMYFUNCTION("""COMPUTED_VALUE"""),"Bangladesh")</f>
        <v>Bangladesh</v>
      </c>
      <c r="F16" s="59" t="str">
        <f>IFERROR(__xludf.DUMMYFUNCTION("""COMPUTED_VALUE"""),"Bangladesh")</f>
        <v>Bangladesh</v>
      </c>
      <c r="G16" s="59" t="str">
        <f>IFERROR(__xludf.DUMMYFUNCTION("""COMPUTED_VALUE"""),"Băng-la-đét")</f>
        <v>Băng-la-đét</v>
      </c>
    </row>
    <row r="17">
      <c r="A17" s="59" t="str">
        <f>IFERROR(__xludf.DUMMYFUNCTION("""COMPUTED_VALUE"""),"BB")</f>
        <v>BB</v>
      </c>
      <c r="B17" s="59" t="str">
        <f>IFERROR(__xludf.DUMMYFUNCTION("""COMPUTED_VALUE"""),"バルバドス")</f>
        <v>バルバドス</v>
      </c>
      <c r="C17" s="59" t="str">
        <f>IFERROR(__xludf.DUMMYFUNCTION("""COMPUTED_VALUE"""),"Barbados")</f>
        <v>Barbados</v>
      </c>
      <c r="D17" s="59" t="str">
        <f>IFERROR(__xludf.DUMMYFUNCTION("""COMPUTED_VALUE"""),"Barbados")</f>
        <v>Barbados</v>
      </c>
      <c r="E17" s="59" t="str">
        <f>IFERROR(__xludf.DUMMYFUNCTION("""COMPUTED_VALUE"""),"Barbados")</f>
        <v>Barbados</v>
      </c>
      <c r="F17" s="59" t="str">
        <f>IFERROR(__xludf.DUMMYFUNCTION("""COMPUTED_VALUE"""),"Barbados")</f>
        <v>Barbados</v>
      </c>
      <c r="G17" s="59" t="str">
        <f>IFERROR(__xludf.DUMMYFUNCTION("""COMPUTED_VALUE"""),"Barbados")</f>
        <v>Barbados</v>
      </c>
    </row>
    <row r="18">
      <c r="A18" s="59" t="str">
        <f>IFERROR(__xludf.DUMMYFUNCTION("""COMPUTED_VALUE"""),"BY")</f>
        <v>BY</v>
      </c>
      <c r="B18" s="59" t="str">
        <f>IFERROR(__xludf.DUMMYFUNCTION("""COMPUTED_VALUE"""),"ベラルーシ")</f>
        <v>ベラルーシ</v>
      </c>
      <c r="C18" s="59" t="str">
        <f>IFERROR(__xludf.DUMMYFUNCTION("""COMPUTED_VALUE"""),"Belarus")</f>
        <v>Belarus</v>
      </c>
      <c r="D18" s="59" t="str">
        <f>IFERROR(__xludf.DUMMYFUNCTION("""COMPUTED_VALUE"""),"Belarus")</f>
        <v>Belarus</v>
      </c>
      <c r="E18" s="59" t="str">
        <f>IFERROR(__xludf.DUMMYFUNCTION("""COMPUTED_VALUE"""),"Belarus")</f>
        <v>Belarus</v>
      </c>
      <c r="F18" s="59" t="str">
        <f>IFERROR(__xludf.DUMMYFUNCTION("""COMPUTED_VALUE"""),"Belarus")</f>
        <v>Belarus</v>
      </c>
      <c r="G18" s="59" t="str">
        <f>IFERROR(__xludf.DUMMYFUNCTION("""COMPUTED_VALUE"""),"Bêlarut")</f>
        <v>Bêlarut</v>
      </c>
    </row>
    <row r="19">
      <c r="A19" s="59" t="str">
        <f>IFERROR(__xludf.DUMMYFUNCTION("""COMPUTED_VALUE"""),"BE")</f>
        <v>BE</v>
      </c>
      <c r="B19" s="59" t="str">
        <f>IFERROR(__xludf.DUMMYFUNCTION("""COMPUTED_VALUE"""),"ベルギー")</f>
        <v>ベルギー</v>
      </c>
      <c r="C19" s="59" t="str">
        <f>IFERROR(__xludf.DUMMYFUNCTION("""COMPUTED_VALUE"""),"Belgium")</f>
        <v>Belgium</v>
      </c>
      <c r="D19" s="59" t="str">
        <f>IFERROR(__xludf.DUMMYFUNCTION("""COMPUTED_VALUE"""),"Belgium")</f>
        <v>Belgium</v>
      </c>
      <c r="E19" s="59" t="str">
        <f>IFERROR(__xludf.DUMMYFUNCTION("""COMPUTED_VALUE"""),"Belgium")</f>
        <v>Belgium</v>
      </c>
      <c r="F19" s="59" t="str">
        <f>IFERROR(__xludf.DUMMYFUNCTION("""COMPUTED_VALUE"""),"Belgium")</f>
        <v>Belgium</v>
      </c>
      <c r="G19" s="59" t="str">
        <f>IFERROR(__xludf.DUMMYFUNCTION("""COMPUTED_VALUE"""),"nước Bỉ")</f>
        <v>nước Bỉ</v>
      </c>
    </row>
    <row r="20">
      <c r="A20" s="59" t="str">
        <f>IFERROR(__xludf.DUMMYFUNCTION("""COMPUTED_VALUE"""),"BZ")</f>
        <v>BZ</v>
      </c>
      <c r="B20" s="59" t="str">
        <f>IFERROR(__xludf.DUMMYFUNCTION("""COMPUTED_VALUE"""),"ベリーズ")</f>
        <v>ベリーズ</v>
      </c>
      <c r="C20" s="59" t="str">
        <f>IFERROR(__xludf.DUMMYFUNCTION("""COMPUTED_VALUE"""),"Belize")</f>
        <v>Belize</v>
      </c>
      <c r="D20" s="59" t="str">
        <f>IFERROR(__xludf.DUMMYFUNCTION("""COMPUTED_VALUE"""),"Belize")</f>
        <v>Belize</v>
      </c>
      <c r="E20" s="59" t="str">
        <f>IFERROR(__xludf.DUMMYFUNCTION("""COMPUTED_VALUE"""),"Belize")</f>
        <v>Belize</v>
      </c>
      <c r="F20" s="59" t="str">
        <f>IFERROR(__xludf.DUMMYFUNCTION("""COMPUTED_VALUE"""),"Belize")</f>
        <v>Belize</v>
      </c>
      <c r="G20" s="59" t="str">
        <f>IFERROR(__xludf.DUMMYFUNCTION("""COMPUTED_VALUE"""),"Belize")</f>
        <v>Belize</v>
      </c>
    </row>
    <row r="21">
      <c r="A21" s="59" t="str">
        <f>IFERROR(__xludf.DUMMYFUNCTION("""COMPUTED_VALUE"""),"BM")</f>
        <v>BM</v>
      </c>
      <c r="B21" s="59" t="str">
        <f>IFERROR(__xludf.DUMMYFUNCTION("""COMPUTED_VALUE"""),"バミューダ諸島")</f>
        <v>バミューダ諸島</v>
      </c>
      <c r="C21" s="59" t="str">
        <f>IFERROR(__xludf.DUMMYFUNCTION("""COMPUTED_VALUE"""),"Bermuda")</f>
        <v>Bermuda</v>
      </c>
      <c r="D21" s="59" t="str">
        <f>IFERROR(__xludf.DUMMYFUNCTION("""COMPUTED_VALUE"""),"Bermuda")</f>
        <v>Bermuda</v>
      </c>
      <c r="E21" s="59" t="str">
        <f>IFERROR(__xludf.DUMMYFUNCTION("""COMPUTED_VALUE"""),"Bermuda")</f>
        <v>Bermuda</v>
      </c>
      <c r="F21" s="59" t="str">
        <f>IFERROR(__xludf.DUMMYFUNCTION("""COMPUTED_VALUE"""),"Bermuda")</f>
        <v>Bermuda</v>
      </c>
      <c r="G21" s="59" t="str">
        <f>IFERROR(__xludf.DUMMYFUNCTION("""COMPUTED_VALUE"""),"Bermuda")</f>
        <v>Bermuda</v>
      </c>
    </row>
    <row r="22">
      <c r="A22" s="59" t="str">
        <f>IFERROR(__xludf.DUMMYFUNCTION("""COMPUTED_VALUE"""),"BT")</f>
        <v>BT</v>
      </c>
      <c r="B22" s="59" t="str">
        <f>IFERROR(__xludf.DUMMYFUNCTION("""COMPUTED_VALUE"""),"ブータン")</f>
        <v>ブータン</v>
      </c>
      <c r="C22" s="59" t="str">
        <f>IFERROR(__xludf.DUMMYFUNCTION("""COMPUTED_VALUE"""),"Bhutan")</f>
        <v>Bhutan</v>
      </c>
      <c r="D22" s="59" t="str">
        <f>IFERROR(__xludf.DUMMYFUNCTION("""COMPUTED_VALUE"""),"Bhutan")</f>
        <v>Bhutan</v>
      </c>
      <c r="E22" s="59" t="str">
        <f>IFERROR(__xludf.DUMMYFUNCTION("""COMPUTED_VALUE"""),"Bhutan")</f>
        <v>Bhutan</v>
      </c>
      <c r="F22" s="59" t="str">
        <f>IFERROR(__xludf.DUMMYFUNCTION("""COMPUTED_VALUE"""),"Bhutan")</f>
        <v>Bhutan</v>
      </c>
      <c r="G22" s="59" t="str">
        <f>IFERROR(__xludf.DUMMYFUNCTION("""COMPUTED_VALUE"""),"Bu-tan")</f>
        <v>Bu-tan</v>
      </c>
    </row>
    <row r="23">
      <c r="A23" s="59" t="str">
        <f>IFERROR(__xludf.DUMMYFUNCTION("""COMPUTED_VALUE"""),"BO")</f>
        <v>BO</v>
      </c>
      <c r="B23" s="59" t="str">
        <f>IFERROR(__xludf.DUMMYFUNCTION("""COMPUTED_VALUE"""),"ボリビア")</f>
        <v>ボリビア</v>
      </c>
      <c r="C23" s="59" t="str">
        <f>IFERROR(__xludf.DUMMYFUNCTION("""COMPUTED_VALUE"""),"Bolivia")</f>
        <v>Bolivia</v>
      </c>
      <c r="D23" s="59" t="str">
        <f>IFERROR(__xludf.DUMMYFUNCTION("""COMPUTED_VALUE"""),"Bolivia")</f>
        <v>Bolivia</v>
      </c>
      <c r="E23" s="59" t="str">
        <f>IFERROR(__xludf.DUMMYFUNCTION("""COMPUTED_VALUE"""),"Bolivia")</f>
        <v>Bolivia</v>
      </c>
      <c r="F23" s="59" t="str">
        <f>IFERROR(__xludf.DUMMYFUNCTION("""COMPUTED_VALUE"""),"Bolivia")</f>
        <v>Bolivia</v>
      </c>
      <c r="G23" s="59" t="str">
        <f>IFERROR(__xludf.DUMMYFUNCTION("""COMPUTED_VALUE"""),"Bôlivia")</f>
        <v>Bôlivia</v>
      </c>
    </row>
    <row r="24">
      <c r="A24" s="59" t="str">
        <f>IFERROR(__xludf.DUMMYFUNCTION("""COMPUTED_VALUE"""),"BA")</f>
        <v>BA</v>
      </c>
      <c r="B24" s="59" t="str">
        <f>IFERROR(__xludf.DUMMYFUNCTION("""COMPUTED_VALUE"""),"ボスニア・ヘルツェゴビナ")</f>
        <v>ボスニア・ヘルツェゴビナ</v>
      </c>
      <c r="C24" s="59" t="str">
        <f>IFERROR(__xludf.DUMMYFUNCTION("""COMPUTED_VALUE"""),"Bosnia-Herzegovina")</f>
        <v>Bosnia-Herzegovina</v>
      </c>
      <c r="D24" s="59" t="str">
        <f>IFERROR(__xludf.DUMMYFUNCTION("""COMPUTED_VALUE"""),"Bosnia-Herzegovina")</f>
        <v>Bosnia-Herzegovina</v>
      </c>
      <c r="E24" s="59" t="str">
        <f>IFERROR(__xludf.DUMMYFUNCTION("""COMPUTED_VALUE"""),"Bosnia-Herzegovina")</f>
        <v>Bosnia-Herzegovina</v>
      </c>
      <c r="F24" s="59" t="str">
        <f>IFERROR(__xludf.DUMMYFUNCTION("""COMPUTED_VALUE"""),"Bosnia-Herzegovina")</f>
        <v>Bosnia-Herzegovina</v>
      </c>
      <c r="G24" s="59" t="str">
        <f>IFERROR(__xludf.DUMMYFUNCTION("""COMPUTED_VALUE"""),"Bosnia-Herzegovina")</f>
        <v>Bosnia-Herzegovina</v>
      </c>
    </row>
    <row r="25">
      <c r="A25" s="59" t="str">
        <f>IFERROR(__xludf.DUMMYFUNCTION("""COMPUTED_VALUE"""),"BW")</f>
        <v>BW</v>
      </c>
      <c r="B25" s="59" t="str">
        <f>IFERROR(__xludf.DUMMYFUNCTION("""COMPUTED_VALUE"""),"ボツワナ")</f>
        <v>ボツワナ</v>
      </c>
      <c r="C25" s="59" t="str">
        <f>IFERROR(__xludf.DUMMYFUNCTION("""COMPUTED_VALUE"""),"Botswana")</f>
        <v>Botswana</v>
      </c>
      <c r="D25" s="59" t="str">
        <f>IFERROR(__xludf.DUMMYFUNCTION("""COMPUTED_VALUE"""),"Botswana")</f>
        <v>Botswana</v>
      </c>
      <c r="E25" s="59" t="str">
        <f>IFERROR(__xludf.DUMMYFUNCTION("""COMPUTED_VALUE"""),"Botswana")</f>
        <v>Botswana</v>
      </c>
      <c r="F25" s="59" t="str">
        <f>IFERROR(__xludf.DUMMYFUNCTION("""COMPUTED_VALUE"""),"Botswana")</f>
        <v>Botswana</v>
      </c>
      <c r="G25" s="59" t="str">
        <f>IFERROR(__xludf.DUMMYFUNCTION("""COMPUTED_VALUE"""),"Botswana")</f>
        <v>Botswana</v>
      </c>
    </row>
    <row r="26">
      <c r="A26" s="59" t="str">
        <f>IFERROR(__xludf.DUMMYFUNCTION("""COMPUTED_VALUE"""),"BR")</f>
        <v>BR</v>
      </c>
      <c r="B26" s="59" t="str">
        <f>IFERROR(__xludf.DUMMYFUNCTION("""COMPUTED_VALUE"""),"ブラジル")</f>
        <v>ブラジル</v>
      </c>
      <c r="C26" s="59" t="str">
        <f>IFERROR(__xludf.DUMMYFUNCTION("""COMPUTED_VALUE"""),"Brazil")</f>
        <v>Brazil</v>
      </c>
      <c r="D26" s="59" t="str">
        <f>IFERROR(__xludf.DUMMYFUNCTION("""COMPUTED_VALUE"""),"Brazil")</f>
        <v>Brazil</v>
      </c>
      <c r="E26" s="59" t="str">
        <f>IFERROR(__xludf.DUMMYFUNCTION("""COMPUTED_VALUE"""),"Brazil")</f>
        <v>Brazil</v>
      </c>
      <c r="F26" s="59" t="str">
        <f>IFERROR(__xludf.DUMMYFUNCTION("""COMPUTED_VALUE"""),"Brazil")</f>
        <v>Brazil</v>
      </c>
      <c r="G26" s="59" t="str">
        <f>IFERROR(__xludf.DUMMYFUNCTION("""COMPUTED_VALUE"""),"Brazil")</f>
        <v>Brazil</v>
      </c>
    </row>
    <row r="27">
      <c r="A27" s="59" t="str">
        <f>IFERROR(__xludf.DUMMYFUNCTION("""COMPUTED_VALUE"""),"BN")</f>
        <v>BN</v>
      </c>
      <c r="B27" s="59" t="str">
        <f>IFERROR(__xludf.DUMMYFUNCTION("""COMPUTED_VALUE"""),"ブルネイ")</f>
        <v>ブルネイ</v>
      </c>
      <c r="C27" s="59" t="str">
        <f>IFERROR(__xludf.DUMMYFUNCTION("""COMPUTED_VALUE"""),"Brunei")</f>
        <v>Brunei</v>
      </c>
      <c r="D27" s="59" t="str">
        <f>IFERROR(__xludf.DUMMYFUNCTION("""COMPUTED_VALUE"""),"Brunei")</f>
        <v>Brunei</v>
      </c>
      <c r="E27" s="59" t="str">
        <f>IFERROR(__xludf.DUMMYFUNCTION("""COMPUTED_VALUE"""),"Brunei")</f>
        <v>Brunei</v>
      </c>
      <c r="F27" s="59" t="str">
        <f>IFERROR(__xludf.DUMMYFUNCTION("""COMPUTED_VALUE"""),"Brunei")</f>
        <v>Brunei</v>
      </c>
      <c r="G27" s="59" t="str">
        <f>IFERROR(__xludf.DUMMYFUNCTION("""COMPUTED_VALUE"""),"Bru-nây")</f>
        <v>Bru-nây</v>
      </c>
    </row>
    <row r="28">
      <c r="A28" s="59" t="str">
        <f>IFERROR(__xludf.DUMMYFUNCTION("""COMPUTED_VALUE"""),"BG")</f>
        <v>BG</v>
      </c>
      <c r="B28" s="59" t="str">
        <f>IFERROR(__xludf.DUMMYFUNCTION("""COMPUTED_VALUE"""),"ブルガリア")</f>
        <v>ブルガリア</v>
      </c>
      <c r="C28" s="59" t="str">
        <f>IFERROR(__xludf.DUMMYFUNCTION("""COMPUTED_VALUE"""),"Bulgaria")</f>
        <v>Bulgaria</v>
      </c>
      <c r="D28" s="59" t="str">
        <f>IFERROR(__xludf.DUMMYFUNCTION("""COMPUTED_VALUE"""),"Bulgaria")</f>
        <v>Bulgaria</v>
      </c>
      <c r="E28" s="59" t="str">
        <f>IFERROR(__xludf.DUMMYFUNCTION("""COMPUTED_VALUE"""),"Bulgaria")</f>
        <v>Bulgaria</v>
      </c>
      <c r="F28" s="59" t="str">
        <f>IFERROR(__xludf.DUMMYFUNCTION("""COMPUTED_VALUE"""),"Bulgaria")</f>
        <v>Bulgaria</v>
      </c>
      <c r="G28" s="59" t="str">
        <f>IFERROR(__xludf.DUMMYFUNCTION("""COMPUTED_VALUE"""),"Bulgari")</f>
        <v>Bulgari</v>
      </c>
    </row>
    <row r="29">
      <c r="A29" s="59" t="str">
        <f>IFERROR(__xludf.DUMMYFUNCTION("""COMPUTED_VALUE"""),"BF")</f>
        <v>BF</v>
      </c>
      <c r="B29" s="59" t="str">
        <f>IFERROR(__xludf.DUMMYFUNCTION("""COMPUTED_VALUE"""),"ブルキナファソ")</f>
        <v>ブルキナファソ</v>
      </c>
      <c r="C29" s="59" t="str">
        <f>IFERROR(__xludf.DUMMYFUNCTION("""COMPUTED_VALUE"""),"Burkina Faso")</f>
        <v>Burkina Faso</v>
      </c>
      <c r="D29" s="59" t="str">
        <f>IFERROR(__xludf.DUMMYFUNCTION("""COMPUTED_VALUE"""),"Burkina Faso")</f>
        <v>Burkina Faso</v>
      </c>
      <c r="E29" s="59" t="str">
        <f>IFERROR(__xludf.DUMMYFUNCTION("""COMPUTED_VALUE"""),"Burkina Faso")</f>
        <v>Burkina Faso</v>
      </c>
      <c r="F29" s="59" t="str">
        <f>IFERROR(__xludf.DUMMYFUNCTION("""COMPUTED_VALUE"""),"Burkina Faso")</f>
        <v>Burkina Faso</v>
      </c>
      <c r="G29" s="59" t="str">
        <f>IFERROR(__xludf.DUMMYFUNCTION("""COMPUTED_VALUE"""),"Burkina Faso")</f>
        <v>Burkina Faso</v>
      </c>
    </row>
    <row r="30">
      <c r="A30" s="59" t="str">
        <f>IFERROR(__xludf.DUMMYFUNCTION("""COMPUTED_VALUE"""),"KH")</f>
        <v>KH</v>
      </c>
      <c r="B30" s="59" t="str">
        <f>IFERROR(__xludf.DUMMYFUNCTION("""COMPUTED_VALUE"""),"カンボジア")</f>
        <v>カンボジア</v>
      </c>
      <c r="C30" s="59" t="str">
        <f>IFERROR(__xludf.DUMMYFUNCTION("""COMPUTED_VALUE"""),"Cambodia")</f>
        <v>Cambodia</v>
      </c>
      <c r="D30" s="59" t="str">
        <f>IFERROR(__xludf.DUMMYFUNCTION("""COMPUTED_VALUE"""),"Cambodia")</f>
        <v>Cambodia</v>
      </c>
      <c r="E30" s="59" t="str">
        <f>IFERROR(__xludf.DUMMYFUNCTION("""COMPUTED_VALUE"""),"Cambodia")</f>
        <v>Cambodia</v>
      </c>
      <c r="F30" s="59" t="str">
        <f>IFERROR(__xludf.DUMMYFUNCTION("""COMPUTED_VALUE"""),"Cambodia")</f>
        <v>Cambodia</v>
      </c>
      <c r="G30" s="59" t="str">
        <f>IFERROR(__xludf.DUMMYFUNCTION("""COMPUTED_VALUE"""),"Campuchia")</f>
        <v>Campuchia</v>
      </c>
    </row>
    <row r="31">
      <c r="A31" s="59" t="str">
        <f>IFERROR(__xludf.DUMMYFUNCTION("""COMPUTED_VALUE"""),"CM")</f>
        <v>CM</v>
      </c>
      <c r="B31" s="59" t="str">
        <f>IFERROR(__xludf.DUMMYFUNCTION("""COMPUTED_VALUE"""),"カメルーン")</f>
        <v>カメルーン</v>
      </c>
      <c r="C31" s="59" t="str">
        <f>IFERROR(__xludf.DUMMYFUNCTION("""COMPUTED_VALUE"""),"Cameroon")</f>
        <v>Cameroon</v>
      </c>
      <c r="D31" s="59" t="str">
        <f>IFERROR(__xludf.DUMMYFUNCTION("""COMPUTED_VALUE"""),"Cameroon")</f>
        <v>Cameroon</v>
      </c>
      <c r="E31" s="59" t="str">
        <f>IFERROR(__xludf.DUMMYFUNCTION("""COMPUTED_VALUE"""),"Cameroon")</f>
        <v>Cameroon</v>
      </c>
      <c r="F31" s="59" t="str">
        <f>IFERROR(__xludf.DUMMYFUNCTION("""COMPUTED_VALUE"""),"Cameroon")</f>
        <v>Cameroon</v>
      </c>
      <c r="G31" s="59" t="str">
        <f>IFERROR(__xludf.DUMMYFUNCTION("""COMPUTED_VALUE"""),"Camerun")</f>
        <v>Camerun</v>
      </c>
    </row>
    <row r="32">
      <c r="A32" s="59" t="str">
        <f>IFERROR(__xludf.DUMMYFUNCTION("""COMPUTED_VALUE"""),"CA")</f>
        <v>CA</v>
      </c>
      <c r="B32" s="59" t="str">
        <f>IFERROR(__xludf.DUMMYFUNCTION("""COMPUTED_VALUE"""),"カナダ")</f>
        <v>カナダ</v>
      </c>
      <c r="C32" s="59" t="str">
        <f>IFERROR(__xludf.DUMMYFUNCTION("""COMPUTED_VALUE"""),"Canada")</f>
        <v>Canada</v>
      </c>
      <c r="D32" s="59" t="str">
        <f>IFERROR(__xludf.DUMMYFUNCTION("""COMPUTED_VALUE"""),"Canada")</f>
        <v>Canada</v>
      </c>
      <c r="E32" s="59" t="str">
        <f>IFERROR(__xludf.DUMMYFUNCTION("""COMPUTED_VALUE"""),"Canada")</f>
        <v>Canada</v>
      </c>
      <c r="F32" s="59" t="str">
        <f>IFERROR(__xludf.DUMMYFUNCTION("""COMPUTED_VALUE"""),"Canada")</f>
        <v>Canada</v>
      </c>
      <c r="G32" s="59" t="str">
        <f>IFERROR(__xludf.DUMMYFUNCTION("""COMPUTED_VALUE"""),"Canada")</f>
        <v>Canada</v>
      </c>
    </row>
    <row r="33">
      <c r="A33" s="59" t="str">
        <f>IFERROR(__xludf.DUMMYFUNCTION("""COMPUTED_VALUE"""),"CV")</f>
        <v>CV</v>
      </c>
      <c r="B33" s="59" t="str">
        <f>IFERROR(__xludf.DUMMYFUNCTION("""COMPUTED_VALUE"""),"カーボベルデ")</f>
        <v>カーボベルデ</v>
      </c>
      <c r="C33" s="59" t="str">
        <f>IFERROR(__xludf.DUMMYFUNCTION("""COMPUTED_VALUE"""),"Cape Verde")</f>
        <v>Cape Verde</v>
      </c>
      <c r="D33" s="59" t="str">
        <f>IFERROR(__xludf.DUMMYFUNCTION("""COMPUTED_VALUE"""),"Cape Verde")</f>
        <v>Cape Verde</v>
      </c>
      <c r="E33" s="59" t="str">
        <f>IFERROR(__xludf.DUMMYFUNCTION("""COMPUTED_VALUE"""),"Cape Verde")</f>
        <v>Cape Verde</v>
      </c>
      <c r="F33" s="59" t="str">
        <f>IFERROR(__xludf.DUMMYFUNCTION("""COMPUTED_VALUE"""),"Cape Verde")</f>
        <v>Cape Verde</v>
      </c>
      <c r="G33" s="59" t="str">
        <f>IFERROR(__xludf.DUMMYFUNCTION("""COMPUTED_VALUE"""),"Mũi Verde")</f>
        <v>Mũi Verde</v>
      </c>
    </row>
    <row r="34">
      <c r="A34" s="59" t="str">
        <f>IFERROR(__xludf.DUMMYFUNCTION("""COMPUTED_VALUE"""),"KY")</f>
        <v>KY</v>
      </c>
      <c r="B34" s="59" t="str">
        <f>IFERROR(__xludf.DUMMYFUNCTION("""COMPUTED_VALUE"""),"ケイマン諸島")</f>
        <v>ケイマン諸島</v>
      </c>
      <c r="C34" s="59" t="str">
        <f>IFERROR(__xludf.DUMMYFUNCTION("""COMPUTED_VALUE"""),"Cayman Islands")</f>
        <v>Cayman Islands</v>
      </c>
      <c r="D34" s="59" t="str">
        <f>IFERROR(__xludf.DUMMYFUNCTION("""COMPUTED_VALUE"""),"Cayman Islands")</f>
        <v>Cayman Islands</v>
      </c>
      <c r="E34" s="59" t="str">
        <f>IFERROR(__xludf.DUMMYFUNCTION("""COMPUTED_VALUE"""),"Cayman Islands")</f>
        <v>Cayman Islands</v>
      </c>
      <c r="F34" s="59" t="str">
        <f>IFERROR(__xludf.DUMMYFUNCTION("""COMPUTED_VALUE"""),"Cayman Islands")</f>
        <v>Cayman Islands</v>
      </c>
      <c r="G34" s="59" t="str">
        <f>IFERROR(__xludf.DUMMYFUNCTION("""COMPUTED_VALUE"""),"Quần đảo Cayman")</f>
        <v>Quần đảo Cayman</v>
      </c>
    </row>
    <row r="35">
      <c r="A35" s="59" t="str">
        <f>IFERROR(__xludf.DUMMYFUNCTION("""COMPUTED_VALUE"""),"CF")</f>
        <v>CF</v>
      </c>
      <c r="B35" s="59" t="str">
        <f>IFERROR(__xludf.DUMMYFUNCTION("""COMPUTED_VALUE"""),"中央アフリカ共和国")</f>
        <v>中央アフリカ共和国</v>
      </c>
      <c r="C35" s="59" t="str">
        <f>IFERROR(__xludf.DUMMYFUNCTION("""COMPUTED_VALUE"""),"Central African Republic")</f>
        <v>Central African Republic</v>
      </c>
      <c r="D35" s="59" t="str">
        <f>IFERROR(__xludf.DUMMYFUNCTION("""COMPUTED_VALUE"""),"Central African Republic")</f>
        <v>Central African Republic</v>
      </c>
      <c r="E35" s="59" t="str">
        <f>IFERROR(__xludf.DUMMYFUNCTION("""COMPUTED_VALUE"""),"Central African Republic")</f>
        <v>Central African Republic</v>
      </c>
      <c r="F35" s="59" t="str">
        <f>IFERROR(__xludf.DUMMYFUNCTION("""COMPUTED_VALUE"""),"Central African Republic")</f>
        <v>Central African Republic</v>
      </c>
      <c r="G35" s="59" t="str">
        <f>IFERROR(__xludf.DUMMYFUNCTION("""COMPUTED_VALUE"""),"Cộng hòa trung phi")</f>
        <v>Cộng hòa trung phi</v>
      </c>
    </row>
    <row r="36">
      <c r="A36" s="59" t="str">
        <f>IFERROR(__xludf.DUMMYFUNCTION("""COMPUTED_VALUE"""),"TD")</f>
        <v>TD</v>
      </c>
      <c r="B36" s="59" t="str">
        <f>IFERROR(__xludf.DUMMYFUNCTION("""COMPUTED_VALUE"""),"チャド")</f>
        <v>チャド</v>
      </c>
      <c r="C36" s="59" t="str">
        <f>IFERROR(__xludf.DUMMYFUNCTION("""COMPUTED_VALUE"""),"Chad")</f>
        <v>Chad</v>
      </c>
      <c r="D36" s="59" t="str">
        <f>IFERROR(__xludf.DUMMYFUNCTION("""COMPUTED_VALUE"""),"Chad")</f>
        <v>Chad</v>
      </c>
      <c r="E36" s="59" t="str">
        <f>IFERROR(__xludf.DUMMYFUNCTION("""COMPUTED_VALUE"""),"Chad")</f>
        <v>Chad</v>
      </c>
      <c r="F36" s="59" t="str">
        <f>IFERROR(__xludf.DUMMYFUNCTION("""COMPUTED_VALUE"""),"Chad")</f>
        <v>Chad</v>
      </c>
      <c r="G36" s="59" t="str">
        <f>IFERROR(__xludf.DUMMYFUNCTION("""COMPUTED_VALUE"""),"Tchad")</f>
        <v>Tchad</v>
      </c>
    </row>
    <row r="37">
      <c r="A37" s="59" t="str">
        <f>IFERROR(__xludf.DUMMYFUNCTION("""COMPUTED_VALUE"""),"CL")</f>
        <v>CL</v>
      </c>
      <c r="B37" s="59" t="str">
        <f>IFERROR(__xludf.DUMMYFUNCTION("""COMPUTED_VALUE"""),"チリ")</f>
        <v>チリ</v>
      </c>
      <c r="C37" s="59" t="str">
        <f>IFERROR(__xludf.DUMMYFUNCTION("""COMPUTED_VALUE"""),"Chile")</f>
        <v>Chile</v>
      </c>
      <c r="D37" s="59" t="str">
        <f>IFERROR(__xludf.DUMMYFUNCTION("""COMPUTED_VALUE"""),"Chile")</f>
        <v>Chile</v>
      </c>
      <c r="E37" s="59" t="str">
        <f>IFERROR(__xludf.DUMMYFUNCTION("""COMPUTED_VALUE"""),"Chile")</f>
        <v>Chile</v>
      </c>
      <c r="F37" s="59" t="str">
        <f>IFERROR(__xludf.DUMMYFUNCTION("""COMPUTED_VALUE"""),"Chile")</f>
        <v>Chile</v>
      </c>
      <c r="G37" s="59" t="str">
        <f>IFERROR(__xludf.DUMMYFUNCTION("""COMPUTED_VALUE"""),"Chi-lê")</f>
        <v>Chi-lê</v>
      </c>
    </row>
    <row r="38">
      <c r="A38" s="59" t="str">
        <f>IFERROR(__xludf.DUMMYFUNCTION("""COMPUTED_VALUE"""),"CN")</f>
        <v>CN</v>
      </c>
      <c r="B38" s="59" t="str">
        <f>IFERROR(__xludf.DUMMYFUNCTION("""COMPUTED_VALUE"""),"中国")</f>
        <v>中国</v>
      </c>
      <c r="C38" s="59" t="str">
        <f>IFERROR(__xludf.DUMMYFUNCTION("""COMPUTED_VALUE"""),"China")</f>
        <v>China</v>
      </c>
      <c r="D38" s="59" t="str">
        <f>IFERROR(__xludf.DUMMYFUNCTION("""COMPUTED_VALUE"""),"China")</f>
        <v>China</v>
      </c>
      <c r="E38" s="59" t="str">
        <f>IFERROR(__xludf.DUMMYFUNCTION("""COMPUTED_VALUE"""),"China")</f>
        <v>China</v>
      </c>
      <c r="F38" s="59" t="str">
        <f>IFERROR(__xludf.DUMMYFUNCTION("""COMPUTED_VALUE"""),"China")</f>
        <v>China</v>
      </c>
      <c r="G38" s="59" t="str">
        <f>IFERROR(__xludf.DUMMYFUNCTION("""COMPUTED_VALUE"""),"Trung Quốc")</f>
        <v>Trung Quốc</v>
      </c>
    </row>
    <row r="39">
      <c r="A39" s="59" t="str">
        <f>IFERROR(__xludf.DUMMYFUNCTION("""COMPUTED_VALUE"""),"CO")</f>
        <v>CO</v>
      </c>
      <c r="B39" s="59" t="str">
        <f>IFERROR(__xludf.DUMMYFUNCTION("""COMPUTED_VALUE"""),"コロンビア")</f>
        <v>コロンビア</v>
      </c>
      <c r="C39" s="59" t="str">
        <f>IFERROR(__xludf.DUMMYFUNCTION("""COMPUTED_VALUE"""),"Columbia")</f>
        <v>Columbia</v>
      </c>
      <c r="D39" s="59" t="str">
        <f>IFERROR(__xludf.DUMMYFUNCTION("""COMPUTED_VALUE"""),"Columbia")</f>
        <v>Columbia</v>
      </c>
      <c r="E39" s="59" t="str">
        <f>IFERROR(__xludf.DUMMYFUNCTION("""COMPUTED_VALUE"""),"Columbia")</f>
        <v>Columbia</v>
      </c>
      <c r="F39" s="59" t="str">
        <f>IFERROR(__xludf.DUMMYFUNCTION("""COMPUTED_VALUE"""),"Columbia")</f>
        <v>Columbia</v>
      </c>
      <c r="G39" s="59" t="str">
        <f>IFERROR(__xludf.DUMMYFUNCTION("""COMPUTED_VALUE"""),"Cô-lôm-bi-a")</f>
        <v>Cô-lôm-bi-a</v>
      </c>
    </row>
    <row r="40">
      <c r="A40" s="59" t="str">
        <f>IFERROR(__xludf.DUMMYFUNCTION("""COMPUTED_VALUE"""),"KM")</f>
        <v>KM</v>
      </c>
      <c r="B40" s="59" t="str">
        <f>IFERROR(__xludf.DUMMYFUNCTION("""COMPUTED_VALUE"""),"コモロ")</f>
        <v>コモロ</v>
      </c>
      <c r="C40" s="59" t="str">
        <f>IFERROR(__xludf.DUMMYFUNCTION("""COMPUTED_VALUE"""),"Comoros")</f>
        <v>Comoros</v>
      </c>
      <c r="D40" s="59" t="str">
        <f>IFERROR(__xludf.DUMMYFUNCTION("""COMPUTED_VALUE"""),"Comoros")</f>
        <v>Comoros</v>
      </c>
      <c r="E40" s="59" t="str">
        <f>IFERROR(__xludf.DUMMYFUNCTION("""COMPUTED_VALUE"""),"Comoros")</f>
        <v>Comoros</v>
      </c>
      <c r="F40" s="59" t="str">
        <f>IFERROR(__xludf.DUMMYFUNCTION("""COMPUTED_VALUE"""),"Comoros")</f>
        <v>Comoros</v>
      </c>
      <c r="G40" s="59" t="str">
        <f>IFERROR(__xludf.DUMMYFUNCTION("""COMPUTED_VALUE"""),"Comoros")</f>
        <v>Comoros</v>
      </c>
    </row>
    <row r="41">
      <c r="A41" s="59" t="str">
        <f>IFERROR(__xludf.DUMMYFUNCTION("""COMPUTED_VALUE"""),"CG")</f>
        <v>CG</v>
      </c>
      <c r="B41" s="59" t="str">
        <f>IFERROR(__xludf.DUMMYFUNCTION("""COMPUTED_VALUE"""),"コンゴ共和国")</f>
        <v>コンゴ共和国</v>
      </c>
      <c r="C41" s="59" t="str">
        <f>IFERROR(__xludf.DUMMYFUNCTION("""COMPUTED_VALUE"""),"Republic of the Congo")</f>
        <v>Republic of the Congo</v>
      </c>
      <c r="D41" s="59" t="str">
        <f>IFERROR(__xludf.DUMMYFUNCTION("""COMPUTED_VALUE"""),"Republic of the Congo")</f>
        <v>Republic of the Congo</v>
      </c>
      <c r="E41" s="59" t="str">
        <f>IFERROR(__xludf.DUMMYFUNCTION("""COMPUTED_VALUE"""),"Republic of the Congo")</f>
        <v>Republic of the Congo</v>
      </c>
      <c r="F41" s="59" t="str">
        <f>IFERROR(__xludf.DUMMYFUNCTION("""COMPUTED_VALUE"""),"Republic of the Congo")</f>
        <v>Republic of the Congo</v>
      </c>
      <c r="G41" s="59" t="str">
        <f>IFERROR(__xludf.DUMMYFUNCTION("""COMPUTED_VALUE"""),"Cộng hòa Công gô")</f>
        <v>Cộng hòa Công gô</v>
      </c>
    </row>
    <row r="42">
      <c r="A42" s="59" t="str">
        <f>IFERROR(__xludf.DUMMYFUNCTION("""COMPUTED_VALUE"""),"CD")</f>
        <v>CD</v>
      </c>
      <c r="B42" s="59" t="str">
        <f>IFERROR(__xludf.DUMMYFUNCTION("""COMPUTED_VALUE"""),"コンゴ民主共和国")</f>
        <v>コンゴ民主共和国</v>
      </c>
      <c r="C42" s="59" t="str">
        <f>IFERROR(__xludf.DUMMYFUNCTION("""COMPUTED_VALUE"""),"Democratic Republic of the Congo")</f>
        <v>Democratic Republic of the Congo</v>
      </c>
      <c r="D42" s="59" t="str">
        <f>IFERROR(__xludf.DUMMYFUNCTION("""COMPUTED_VALUE"""),"Democratic Republic of the Congo")</f>
        <v>Democratic Republic of the Congo</v>
      </c>
      <c r="E42" s="59" t="str">
        <f>IFERROR(__xludf.DUMMYFUNCTION("""COMPUTED_VALUE"""),"Democratic Republic of the Congo")</f>
        <v>Democratic Republic of the Congo</v>
      </c>
      <c r="F42" s="59" t="str">
        <f>IFERROR(__xludf.DUMMYFUNCTION("""COMPUTED_VALUE"""),"Democratic Republic of the Congo")</f>
        <v>Democratic Republic of the Congo</v>
      </c>
      <c r="G42" s="59" t="str">
        <f>IFERROR(__xludf.DUMMYFUNCTION("""COMPUTED_VALUE"""),"Cộng hòa Dân chủ Congo")</f>
        <v>Cộng hòa Dân chủ Congo</v>
      </c>
    </row>
    <row r="43">
      <c r="A43" s="59" t="str">
        <f>IFERROR(__xludf.DUMMYFUNCTION("""COMPUTED_VALUE"""),"CK")</f>
        <v>CK</v>
      </c>
      <c r="B43" s="59" t="str">
        <f>IFERROR(__xludf.DUMMYFUNCTION("""COMPUTED_VALUE"""),"クック諸島")</f>
        <v>クック諸島</v>
      </c>
      <c r="C43" s="59" t="str">
        <f>IFERROR(__xludf.DUMMYFUNCTION("""COMPUTED_VALUE"""),"Cook Islands")</f>
        <v>Cook Islands</v>
      </c>
      <c r="D43" s="59" t="str">
        <f>IFERROR(__xludf.DUMMYFUNCTION("""COMPUTED_VALUE"""),"Cook Islands")</f>
        <v>Cook Islands</v>
      </c>
      <c r="E43" s="59" t="str">
        <f>IFERROR(__xludf.DUMMYFUNCTION("""COMPUTED_VALUE"""),"Cook Islands")</f>
        <v>Cook Islands</v>
      </c>
      <c r="F43" s="59" t="str">
        <f>IFERROR(__xludf.DUMMYFUNCTION("""COMPUTED_VALUE"""),"Cook Islands")</f>
        <v>Cook Islands</v>
      </c>
      <c r="G43" s="59" t="str">
        <f>IFERROR(__xludf.DUMMYFUNCTION("""COMPUTED_VALUE"""),"Quần đảo Cook")</f>
        <v>Quần đảo Cook</v>
      </c>
    </row>
    <row r="44">
      <c r="A44" s="59" t="str">
        <f>IFERROR(__xludf.DUMMYFUNCTION("""COMPUTED_VALUE"""),"CR")</f>
        <v>CR</v>
      </c>
      <c r="B44" s="59" t="str">
        <f>IFERROR(__xludf.DUMMYFUNCTION("""COMPUTED_VALUE"""),"コスタリカ")</f>
        <v>コスタリカ</v>
      </c>
      <c r="C44" s="59" t="str">
        <f>IFERROR(__xludf.DUMMYFUNCTION("""COMPUTED_VALUE"""),"Costa Rica")</f>
        <v>Costa Rica</v>
      </c>
      <c r="D44" s="59" t="str">
        <f>IFERROR(__xludf.DUMMYFUNCTION("""COMPUTED_VALUE"""),"Costa Rica")</f>
        <v>Costa Rica</v>
      </c>
      <c r="E44" s="59" t="str">
        <f>IFERROR(__xludf.DUMMYFUNCTION("""COMPUTED_VALUE"""),"Costa Rica")</f>
        <v>Costa Rica</v>
      </c>
      <c r="F44" s="59" t="str">
        <f>IFERROR(__xludf.DUMMYFUNCTION("""COMPUTED_VALUE"""),"Costa Rica")</f>
        <v>Costa Rica</v>
      </c>
      <c r="G44" s="59" t="str">
        <f>IFERROR(__xludf.DUMMYFUNCTION("""COMPUTED_VALUE"""),"Cô-xta Ri-ca")</f>
        <v>Cô-xta Ri-ca</v>
      </c>
    </row>
    <row r="45">
      <c r="A45" s="59" t="str">
        <f>IFERROR(__xludf.DUMMYFUNCTION("""COMPUTED_VALUE"""),"HR")</f>
        <v>HR</v>
      </c>
      <c r="B45" s="59" t="str">
        <f>IFERROR(__xludf.DUMMYFUNCTION("""COMPUTED_VALUE"""),"クロアチア")</f>
        <v>クロアチア</v>
      </c>
      <c r="C45" s="59" t="str">
        <f>IFERROR(__xludf.DUMMYFUNCTION("""COMPUTED_VALUE"""),"Croatia")</f>
        <v>Croatia</v>
      </c>
      <c r="D45" s="59" t="str">
        <f>IFERROR(__xludf.DUMMYFUNCTION("""COMPUTED_VALUE"""),"Croatia")</f>
        <v>Croatia</v>
      </c>
      <c r="E45" s="59" t="str">
        <f>IFERROR(__xludf.DUMMYFUNCTION("""COMPUTED_VALUE"""),"Croatia")</f>
        <v>Croatia</v>
      </c>
      <c r="F45" s="59" t="str">
        <f>IFERROR(__xludf.DUMMYFUNCTION("""COMPUTED_VALUE"""),"Croatia")</f>
        <v>Croatia</v>
      </c>
      <c r="G45" s="59" t="str">
        <f>IFERROR(__xludf.DUMMYFUNCTION("""COMPUTED_VALUE"""),"Croatia")</f>
        <v>Croatia</v>
      </c>
    </row>
    <row r="46">
      <c r="A46" s="59" t="str">
        <f>IFERROR(__xludf.DUMMYFUNCTION("""COMPUTED_VALUE"""),"CY")</f>
        <v>CY</v>
      </c>
      <c r="B46" s="59" t="str">
        <f>IFERROR(__xludf.DUMMYFUNCTION("""COMPUTED_VALUE"""),"キプロス")</f>
        <v>キプロス</v>
      </c>
      <c r="C46" s="59" t="str">
        <f>IFERROR(__xludf.DUMMYFUNCTION("""COMPUTED_VALUE"""),"Cyprus")</f>
        <v>Cyprus</v>
      </c>
      <c r="D46" s="59" t="str">
        <f>IFERROR(__xludf.DUMMYFUNCTION("""COMPUTED_VALUE"""),"Cyprus")</f>
        <v>Cyprus</v>
      </c>
      <c r="E46" s="59" t="str">
        <f>IFERROR(__xludf.DUMMYFUNCTION("""COMPUTED_VALUE"""),"Cyprus")</f>
        <v>Cyprus</v>
      </c>
      <c r="F46" s="59" t="str">
        <f>IFERROR(__xludf.DUMMYFUNCTION("""COMPUTED_VALUE"""),"Cyprus")</f>
        <v>Cyprus</v>
      </c>
      <c r="G46" s="59" t="str">
        <f>IFERROR(__xludf.DUMMYFUNCTION("""COMPUTED_VALUE"""),"Síp")</f>
        <v>Síp</v>
      </c>
    </row>
    <row r="47">
      <c r="A47" s="59" t="str">
        <f>IFERROR(__xludf.DUMMYFUNCTION("""COMPUTED_VALUE"""),"CZ")</f>
        <v>CZ</v>
      </c>
      <c r="B47" s="59" t="str">
        <f>IFERROR(__xludf.DUMMYFUNCTION("""COMPUTED_VALUE"""),"チェコ共和国")</f>
        <v>チェコ共和国</v>
      </c>
      <c r="C47" s="59" t="str">
        <f>IFERROR(__xludf.DUMMYFUNCTION("""COMPUTED_VALUE"""),"Czech Republic")</f>
        <v>Czech Republic</v>
      </c>
      <c r="D47" s="59" t="str">
        <f>IFERROR(__xludf.DUMMYFUNCTION("""COMPUTED_VALUE"""),"Czech Republic")</f>
        <v>Czech Republic</v>
      </c>
      <c r="E47" s="59" t="str">
        <f>IFERROR(__xludf.DUMMYFUNCTION("""COMPUTED_VALUE"""),"Czech Republic")</f>
        <v>Czech Republic</v>
      </c>
      <c r="F47" s="59" t="str">
        <f>IFERROR(__xludf.DUMMYFUNCTION("""COMPUTED_VALUE"""),"Czech Republic")</f>
        <v>Czech Republic</v>
      </c>
      <c r="G47" s="59" t="str">
        <f>IFERROR(__xludf.DUMMYFUNCTION("""COMPUTED_VALUE"""),"Cộng hòa Séc")</f>
        <v>Cộng hòa Séc</v>
      </c>
    </row>
    <row r="48">
      <c r="A48" s="59" t="str">
        <f>IFERROR(__xludf.DUMMYFUNCTION("""COMPUTED_VALUE"""),"DK")</f>
        <v>DK</v>
      </c>
      <c r="B48" s="59" t="str">
        <f>IFERROR(__xludf.DUMMYFUNCTION("""COMPUTED_VALUE"""),"デンマーク")</f>
        <v>デンマーク</v>
      </c>
      <c r="C48" s="59" t="str">
        <f>IFERROR(__xludf.DUMMYFUNCTION("""COMPUTED_VALUE"""),"Denmark")</f>
        <v>Denmark</v>
      </c>
      <c r="D48" s="59" t="str">
        <f>IFERROR(__xludf.DUMMYFUNCTION("""COMPUTED_VALUE"""),"Denmark")</f>
        <v>Denmark</v>
      </c>
      <c r="E48" s="59" t="str">
        <f>IFERROR(__xludf.DUMMYFUNCTION("""COMPUTED_VALUE"""),"Denmark")</f>
        <v>Denmark</v>
      </c>
      <c r="F48" s="59" t="str">
        <f>IFERROR(__xludf.DUMMYFUNCTION("""COMPUTED_VALUE"""),"Denmark")</f>
        <v>Denmark</v>
      </c>
      <c r="G48" s="59" t="str">
        <f>IFERROR(__xludf.DUMMYFUNCTION("""COMPUTED_VALUE"""),"Đan mạch")</f>
        <v>Đan mạch</v>
      </c>
    </row>
    <row r="49">
      <c r="A49" s="59" t="str">
        <f>IFERROR(__xludf.DUMMYFUNCTION("""COMPUTED_VALUE"""),"DJ")</f>
        <v>DJ</v>
      </c>
      <c r="B49" s="59" t="str">
        <f>IFERROR(__xludf.DUMMYFUNCTION("""COMPUTED_VALUE"""),"ジブチ")</f>
        <v>ジブチ</v>
      </c>
      <c r="C49" s="59" t="str">
        <f>IFERROR(__xludf.DUMMYFUNCTION("""COMPUTED_VALUE"""),"Djibouti")</f>
        <v>Djibouti</v>
      </c>
      <c r="D49" s="59" t="str">
        <f>IFERROR(__xludf.DUMMYFUNCTION("""COMPUTED_VALUE"""),"Djibouti")</f>
        <v>Djibouti</v>
      </c>
      <c r="E49" s="59" t="str">
        <f>IFERROR(__xludf.DUMMYFUNCTION("""COMPUTED_VALUE"""),"Djibouti")</f>
        <v>Djibouti</v>
      </c>
      <c r="F49" s="59" t="str">
        <f>IFERROR(__xludf.DUMMYFUNCTION("""COMPUTED_VALUE"""),"Djibouti")</f>
        <v>Djibouti</v>
      </c>
      <c r="G49" s="59" t="str">
        <f>IFERROR(__xludf.DUMMYFUNCTION("""COMPUTED_VALUE"""),"Djibouti")</f>
        <v>Djibouti</v>
      </c>
    </row>
    <row r="50">
      <c r="A50" s="59" t="str">
        <f>IFERROR(__xludf.DUMMYFUNCTION("""COMPUTED_VALUE"""),"DO")</f>
        <v>DO</v>
      </c>
      <c r="B50" s="59" t="str">
        <f>IFERROR(__xludf.DUMMYFUNCTION("""COMPUTED_VALUE"""),"ドミニカ共和国")</f>
        <v>ドミニカ共和国</v>
      </c>
      <c r="C50" s="59" t="str">
        <f>IFERROR(__xludf.DUMMYFUNCTION("""COMPUTED_VALUE"""),"dominican republic")</f>
        <v>dominican republic</v>
      </c>
      <c r="D50" s="59" t="str">
        <f>IFERROR(__xludf.DUMMYFUNCTION("""COMPUTED_VALUE"""),"dominican republic")</f>
        <v>dominican republic</v>
      </c>
      <c r="E50" s="59" t="str">
        <f>IFERROR(__xludf.DUMMYFUNCTION("""COMPUTED_VALUE"""),"dominican republic")</f>
        <v>dominican republic</v>
      </c>
      <c r="F50" s="59" t="str">
        <f>IFERROR(__xludf.DUMMYFUNCTION("""COMPUTED_VALUE"""),"dominican republic")</f>
        <v>dominican republic</v>
      </c>
      <c r="G50" s="59" t="str">
        <f>IFERROR(__xludf.DUMMYFUNCTION("""COMPUTED_VALUE"""),"Cộng hòa Dominica")</f>
        <v>Cộng hòa Dominica</v>
      </c>
    </row>
    <row r="51">
      <c r="A51" s="59" t="str">
        <f>IFERROR(__xludf.DUMMYFUNCTION("""COMPUTED_VALUE"""),"EC")</f>
        <v>EC</v>
      </c>
      <c r="B51" s="59" t="str">
        <f>IFERROR(__xludf.DUMMYFUNCTION("""COMPUTED_VALUE"""),"エクアドル")</f>
        <v>エクアドル</v>
      </c>
      <c r="C51" s="59" t="str">
        <f>IFERROR(__xludf.DUMMYFUNCTION("""COMPUTED_VALUE"""),"Ecuador")</f>
        <v>Ecuador</v>
      </c>
      <c r="D51" s="59" t="str">
        <f>IFERROR(__xludf.DUMMYFUNCTION("""COMPUTED_VALUE"""),"Ecuador")</f>
        <v>Ecuador</v>
      </c>
      <c r="E51" s="59" t="str">
        <f>IFERROR(__xludf.DUMMYFUNCTION("""COMPUTED_VALUE"""),"Ecuador")</f>
        <v>Ecuador</v>
      </c>
      <c r="F51" s="59" t="str">
        <f>IFERROR(__xludf.DUMMYFUNCTION("""COMPUTED_VALUE"""),"Ecuador")</f>
        <v>Ecuador</v>
      </c>
      <c r="G51" s="59" t="str">
        <f>IFERROR(__xludf.DUMMYFUNCTION("""COMPUTED_VALUE"""),"Ecuador")</f>
        <v>Ecuador</v>
      </c>
    </row>
    <row r="52">
      <c r="A52" s="59" t="str">
        <f>IFERROR(__xludf.DUMMYFUNCTION("""COMPUTED_VALUE"""),"EG")</f>
        <v>EG</v>
      </c>
      <c r="B52" s="59" t="str">
        <f>IFERROR(__xludf.DUMMYFUNCTION("""COMPUTED_VALUE"""),"エジプト")</f>
        <v>エジプト</v>
      </c>
      <c r="C52" s="59" t="str">
        <f>IFERROR(__xludf.DUMMYFUNCTION("""COMPUTED_VALUE"""),"Egypt")</f>
        <v>Egypt</v>
      </c>
      <c r="D52" s="59" t="str">
        <f>IFERROR(__xludf.DUMMYFUNCTION("""COMPUTED_VALUE"""),"Egypt")</f>
        <v>Egypt</v>
      </c>
      <c r="E52" s="59" t="str">
        <f>IFERROR(__xludf.DUMMYFUNCTION("""COMPUTED_VALUE"""),"Egypt")</f>
        <v>Egypt</v>
      </c>
      <c r="F52" s="59" t="str">
        <f>IFERROR(__xludf.DUMMYFUNCTION("""COMPUTED_VALUE"""),"Egypt")</f>
        <v>Egypt</v>
      </c>
      <c r="G52" s="59" t="str">
        <f>IFERROR(__xludf.DUMMYFUNCTION("""COMPUTED_VALUE"""),"Ai Cập")</f>
        <v>Ai Cập</v>
      </c>
    </row>
    <row r="53">
      <c r="A53" s="59" t="str">
        <f>IFERROR(__xludf.DUMMYFUNCTION("""COMPUTED_VALUE"""),"SV")</f>
        <v>SV</v>
      </c>
      <c r="B53" s="59" t="str">
        <f>IFERROR(__xludf.DUMMYFUNCTION("""COMPUTED_VALUE"""),"エルサルバドル")</f>
        <v>エルサルバドル</v>
      </c>
      <c r="C53" s="59" t="str">
        <f>IFERROR(__xludf.DUMMYFUNCTION("""COMPUTED_VALUE"""),"El Salvador")</f>
        <v>El Salvador</v>
      </c>
      <c r="D53" s="59" t="str">
        <f>IFERROR(__xludf.DUMMYFUNCTION("""COMPUTED_VALUE"""),"El Salvador")</f>
        <v>El Salvador</v>
      </c>
      <c r="E53" s="59" t="str">
        <f>IFERROR(__xludf.DUMMYFUNCTION("""COMPUTED_VALUE"""),"El Salvador")</f>
        <v>El Salvador</v>
      </c>
      <c r="F53" s="59" t="str">
        <f>IFERROR(__xludf.DUMMYFUNCTION("""COMPUTED_VALUE"""),"El Salvador")</f>
        <v>El Salvador</v>
      </c>
      <c r="G53" s="59" t="str">
        <f>IFERROR(__xludf.DUMMYFUNCTION("""COMPUTED_VALUE"""),"El Salvador")</f>
        <v>El Salvador</v>
      </c>
    </row>
    <row r="54">
      <c r="A54" s="59" t="str">
        <f>IFERROR(__xludf.DUMMYFUNCTION("""COMPUTED_VALUE"""),"GQ")</f>
        <v>GQ</v>
      </c>
      <c r="B54" s="59" t="str">
        <f>IFERROR(__xludf.DUMMYFUNCTION("""COMPUTED_VALUE"""),"赤道ギニア")</f>
        <v>赤道ギニア</v>
      </c>
      <c r="C54" s="59" t="str">
        <f>IFERROR(__xludf.DUMMYFUNCTION("""COMPUTED_VALUE"""),"Equatorial Guinea")</f>
        <v>Equatorial Guinea</v>
      </c>
      <c r="D54" s="59" t="str">
        <f>IFERROR(__xludf.DUMMYFUNCTION("""COMPUTED_VALUE"""),"Equatorial Guinea")</f>
        <v>Equatorial Guinea</v>
      </c>
      <c r="E54" s="59" t="str">
        <f>IFERROR(__xludf.DUMMYFUNCTION("""COMPUTED_VALUE"""),"Equatorial Guinea")</f>
        <v>Equatorial Guinea</v>
      </c>
      <c r="F54" s="59" t="str">
        <f>IFERROR(__xludf.DUMMYFUNCTION("""COMPUTED_VALUE"""),"Equatorial Guinea")</f>
        <v>Equatorial Guinea</v>
      </c>
      <c r="G54" s="59" t="str">
        <f>IFERROR(__xludf.DUMMYFUNCTION("""COMPUTED_VALUE"""),"Equatorial Guinea")</f>
        <v>Equatorial Guinea</v>
      </c>
    </row>
    <row r="55">
      <c r="A55" s="59" t="str">
        <f>IFERROR(__xludf.DUMMYFUNCTION("""COMPUTED_VALUE"""),"ER")</f>
        <v>ER</v>
      </c>
      <c r="B55" s="59" t="str">
        <f>IFERROR(__xludf.DUMMYFUNCTION("""COMPUTED_VALUE"""),"エリトリア")</f>
        <v>エリトリア</v>
      </c>
      <c r="C55" s="59" t="str">
        <f>IFERROR(__xludf.DUMMYFUNCTION("""COMPUTED_VALUE"""),"Eritrea")</f>
        <v>Eritrea</v>
      </c>
      <c r="D55" s="59" t="str">
        <f>IFERROR(__xludf.DUMMYFUNCTION("""COMPUTED_VALUE"""),"Eritrea")</f>
        <v>Eritrea</v>
      </c>
      <c r="E55" s="59" t="str">
        <f>IFERROR(__xludf.DUMMYFUNCTION("""COMPUTED_VALUE"""),"Eritrea")</f>
        <v>Eritrea</v>
      </c>
      <c r="F55" s="59" t="str">
        <f>IFERROR(__xludf.DUMMYFUNCTION("""COMPUTED_VALUE"""),"Eritrea")</f>
        <v>Eritrea</v>
      </c>
      <c r="G55" s="59" t="str">
        <f>IFERROR(__xludf.DUMMYFUNCTION("""COMPUTED_VALUE"""),"Eritrea")</f>
        <v>Eritrea</v>
      </c>
    </row>
    <row r="56">
      <c r="A56" s="59" t="str">
        <f>IFERROR(__xludf.DUMMYFUNCTION("""COMPUTED_VALUE"""),"EE")</f>
        <v>EE</v>
      </c>
      <c r="B56" s="59" t="str">
        <f>IFERROR(__xludf.DUMMYFUNCTION("""COMPUTED_VALUE"""),"エストニア")</f>
        <v>エストニア</v>
      </c>
      <c r="C56" s="59" t="str">
        <f>IFERROR(__xludf.DUMMYFUNCTION("""COMPUTED_VALUE"""),"Estonia")</f>
        <v>Estonia</v>
      </c>
      <c r="D56" s="59" t="str">
        <f>IFERROR(__xludf.DUMMYFUNCTION("""COMPUTED_VALUE"""),"Estonia")</f>
        <v>Estonia</v>
      </c>
      <c r="E56" s="59" t="str">
        <f>IFERROR(__xludf.DUMMYFUNCTION("""COMPUTED_VALUE"""),"Estonia")</f>
        <v>Estonia</v>
      </c>
      <c r="F56" s="59" t="str">
        <f>IFERROR(__xludf.DUMMYFUNCTION("""COMPUTED_VALUE"""),"Estonia")</f>
        <v>Estonia</v>
      </c>
      <c r="G56" s="59" t="str">
        <f>IFERROR(__xludf.DUMMYFUNCTION("""COMPUTED_VALUE"""),"Estonia")</f>
        <v>Estonia</v>
      </c>
    </row>
    <row r="57">
      <c r="A57" s="59" t="str">
        <f>IFERROR(__xludf.DUMMYFUNCTION("""COMPUTED_VALUE"""),"ET")</f>
        <v>ET</v>
      </c>
      <c r="B57" s="59" t="str">
        <f>IFERROR(__xludf.DUMMYFUNCTION("""COMPUTED_VALUE"""),"エチオピア")</f>
        <v>エチオピア</v>
      </c>
      <c r="C57" s="59" t="str">
        <f>IFERROR(__xludf.DUMMYFUNCTION("""COMPUTED_VALUE"""),"Ethiopia")</f>
        <v>Ethiopia</v>
      </c>
      <c r="D57" s="59" t="str">
        <f>IFERROR(__xludf.DUMMYFUNCTION("""COMPUTED_VALUE"""),"Ethiopia")</f>
        <v>Ethiopia</v>
      </c>
      <c r="E57" s="59" t="str">
        <f>IFERROR(__xludf.DUMMYFUNCTION("""COMPUTED_VALUE"""),"Ethiopia")</f>
        <v>Ethiopia</v>
      </c>
      <c r="F57" s="59" t="str">
        <f>IFERROR(__xludf.DUMMYFUNCTION("""COMPUTED_VALUE"""),"Ethiopia")</f>
        <v>Ethiopia</v>
      </c>
      <c r="G57" s="59" t="str">
        <f>IFERROR(__xludf.DUMMYFUNCTION("""COMPUTED_VALUE"""),"Ê-ti-ô-pi-a")</f>
        <v>Ê-ti-ô-pi-a</v>
      </c>
    </row>
    <row r="58">
      <c r="A58" s="59" t="str">
        <f>IFERROR(__xludf.DUMMYFUNCTION("""COMPUTED_VALUE"""),"FO")</f>
        <v>FO</v>
      </c>
      <c r="B58" s="59" t="str">
        <f>IFERROR(__xludf.DUMMYFUNCTION("""COMPUTED_VALUE"""),"フェロー諸島")</f>
        <v>フェロー諸島</v>
      </c>
      <c r="C58" s="59" t="str">
        <f>IFERROR(__xludf.DUMMYFUNCTION("""COMPUTED_VALUE"""),"Faroe Islands")</f>
        <v>Faroe Islands</v>
      </c>
      <c r="D58" s="59" t="str">
        <f>IFERROR(__xludf.DUMMYFUNCTION("""COMPUTED_VALUE"""),"Faroe Islands")</f>
        <v>Faroe Islands</v>
      </c>
      <c r="E58" s="59" t="str">
        <f>IFERROR(__xludf.DUMMYFUNCTION("""COMPUTED_VALUE"""),"Faroe Islands")</f>
        <v>Faroe Islands</v>
      </c>
      <c r="F58" s="59" t="str">
        <f>IFERROR(__xludf.DUMMYFUNCTION("""COMPUTED_VALUE"""),"Faroe Islands")</f>
        <v>Faroe Islands</v>
      </c>
      <c r="G58" s="59" t="str">
        <f>IFERROR(__xludf.DUMMYFUNCTION("""COMPUTED_VALUE"""),"Quần đảo Faroe")</f>
        <v>Quần đảo Faroe</v>
      </c>
    </row>
    <row r="59">
      <c r="A59" s="59" t="str">
        <f>IFERROR(__xludf.DUMMYFUNCTION("""COMPUTED_VALUE"""),"FJ")</f>
        <v>FJ</v>
      </c>
      <c r="B59" s="59" t="str">
        <f>IFERROR(__xludf.DUMMYFUNCTION("""COMPUTED_VALUE"""),"フィジー諸島")</f>
        <v>フィジー諸島</v>
      </c>
      <c r="C59" s="59" t="str">
        <f>IFERROR(__xludf.DUMMYFUNCTION("""COMPUTED_VALUE"""),"Fiji Islands")</f>
        <v>Fiji Islands</v>
      </c>
      <c r="D59" s="59" t="str">
        <f>IFERROR(__xludf.DUMMYFUNCTION("""COMPUTED_VALUE"""),"Fiji Islands")</f>
        <v>Fiji Islands</v>
      </c>
      <c r="E59" s="59" t="str">
        <f>IFERROR(__xludf.DUMMYFUNCTION("""COMPUTED_VALUE"""),"Fiji Islands")</f>
        <v>Fiji Islands</v>
      </c>
      <c r="F59" s="59" t="str">
        <f>IFERROR(__xludf.DUMMYFUNCTION("""COMPUTED_VALUE"""),"Fiji Islands")</f>
        <v>Fiji Islands</v>
      </c>
      <c r="G59" s="59" t="str">
        <f>IFERROR(__xludf.DUMMYFUNCTION("""COMPUTED_VALUE"""),"Quần đảo Fiji")</f>
        <v>Quần đảo Fiji</v>
      </c>
    </row>
    <row r="60">
      <c r="A60" s="59" t="str">
        <f>IFERROR(__xludf.DUMMYFUNCTION("""COMPUTED_VALUE"""),"FI")</f>
        <v>FI</v>
      </c>
      <c r="B60" s="59" t="str">
        <f>IFERROR(__xludf.DUMMYFUNCTION("""COMPUTED_VALUE"""),"フィンランド")</f>
        <v>フィンランド</v>
      </c>
      <c r="C60" s="59" t="str">
        <f>IFERROR(__xludf.DUMMYFUNCTION("""COMPUTED_VALUE"""),"Finland")</f>
        <v>Finland</v>
      </c>
      <c r="D60" s="59" t="str">
        <f>IFERROR(__xludf.DUMMYFUNCTION("""COMPUTED_VALUE"""),"Finland")</f>
        <v>Finland</v>
      </c>
      <c r="E60" s="59" t="str">
        <f>IFERROR(__xludf.DUMMYFUNCTION("""COMPUTED_VALUE"""),"Finland")</f>
        <v>Finland</v>
      </c>
      <c r="F60" s="59" t="str">
        <f>IFERROR(__xludf.DUMMYFUNCTION("""COMPUTED_VALUE"""),"Finland")</f>
        <v>Finland</v>
      </c>
      <c r="G60" s="59" t="str">
        <f>IFERROR(__xludf.DUMMYFUNCTION("""COMPUTED_VALUE"""),"Phần Lan")</f>
        <v>Phần Lan</v>
      </c>
    </row>
    <row r="61">
      <c r="A61" s="59" t="str">
        <f>IFERROR(__xludf.DUMMYFUNCTION("""COMPUTED_VALUE"""),"FR")</f>
        <v>FR</v>
      </c>
      <c r="B61" s="59" t="str">
        <f>IFERROR(__xludf.DUMMYFUNCTION("""COMPUTED_VALUE"""),"フランス")</f>
        <v>フランス</v>
      </c>
      <c r="C61" s="59" t="str">
        <f>IFERROR(__xludf.DUMMYFUNCTION("""COMPUTED_VALUE"""),"France")</f>
        <v>France</v>
      </c>
      <c r="D61" s="59" t="str">
        <f>IFERROR(__xludf.DUMMYFUNCTION("""COMPUTED_VALUE"""),"France")</f>
        <v>France</v>
      </c>
      <c r="E61" s="59" t="str">
        <f>IFERROR(__xludf.DUMMYFUNCTION("""COMPUTED_VALUE"""),"France")</f>
        <v>France</v>
      </c>
      <c r="F61" s="59" t="str">
        <f>IFERROR(__xludf.DUMMYFUNCTION("""COMPUTED_VALUE"""),"France")</f>
        <v>France</v>
      </c>
      <c r="G61" s="59" t="str">
        <f>IFERROR(__xludf.DUMMYFUNCTION("""COMPUTED_VALUE"""),"Pháp")</f>
        <v>Pháp</v>
      </c>
    </row>
    <row r="62">
      <c r="A62" s="59" t="str">
        <f>IFERROR(__xludf.DUMMYFUNCTION("""COMPUTED_VALUE"""),"PF")</f>
        <v>PF</v>
      </c>
      <c r="B62" s="59" t="str">
        <f>IFERROR(__xludf.DUMMYFUNCTION("""COMPUTED_VALUE"""),"フランス領ポリネシア")</f>
        <v>フランス領ポリネシア</v>
      </c>
      <c r="C62" s="59" t="str">
        <f>IFERROR(__xludf.DUMMYFUNCTION("""COMPUTED_VALUE"""),"French Polynesia")</f>
        <v>French Polynesia</v>
      </c>
      <c r="D62" s="59" t="str">
        <f>IFERROR(__xludf.DUMMYFUNCTION("""COMPUTED_VALUE"""),"French Polynesia")</f>
        <v>French Polynesia</v>
      </c>
      <c r="E62" s="59" t="str">
        <f>IFERROR(__xludf.DUMMYFUNCTION("""COMPUTED_VALUE"""),"French Polynesia")</f>
        <v>French Polynesia</v>
      </c>
      <c r="F62" s="59" t="str">
        <f>IFERROR(__xludf.DUMMYFUNCTION("""COMPUTED_VALUE"""),"French Polynesia")</f>
        <v>French Polynesia</v>
      </c>
      <c r="G62" s="59" t="str">
        <f>IFERROR(__xludf.DUMMYFUNCTION("""COMPUTED_VALUE"""),"Polynésie thuộc Pháp")</f>
        <v>Polynésie thuộc Pháp</v>
      </c>
    </row>
    <row r="63">
      <c r="A63" s="59" t="str">
        <f>IFERROR(__xludf.DUMMYFUNCTION("""COMPUTED_VALUE"""),"GA")</f>
        <v>GA</v>
      </c>
      <c r="B63" s="59" t="str">
        <f>IFERROR(__xludf.DUMMYFUNCTION("""COMPUTED_VALUE"""),"ガボン")</f>
        <v>ガボン</v>
      </c>
      <c r="C63" s="59" t="str">
        <f>IFERROR(__xludf.DUMMYFUNCTION("""COMPUTED_VALUE"""),"Gabon")</f>
        <v>Gabon</v>
      </c>
      <c r="D63" s="59" t="str">
        <f>IFERROR(__xludf.DUMMYFUNCTION("""COMPUTED_VALUE"""),"Gabon")</f>
        <v>Gabon</v>
      </c>
      <c r="E63" s="59" t="str">
        <f>IFERROR(__xludf.DUMMYFUNCTION("""COMPUTED_VALUE"""),"Gabon")</f>
        <v>Gabon</v>
      </c>
      <c r="F63" s="59" t="str">
        <f>IFERROR(__xludf.DUMMYFUNCTION("""COMPUTED_VALUE"""),"Gabon")</f>
        <v>Gabon</v>
      </c>
      <c r="G63" s="59" t="str">
        <f>IFERROR(__xludf.DUMMYFUNCTION("""COMPUTED_VALUE"""),"Gabon")</f>
        <v>Gabon</v>
      </c>
    </row>
    <row r="64">
      <c r="A64" s="59" t="str">
        <f>IFERROR(__xludf.DUMMYFUNCTION("""COMPUTED_VALUE"""),"GM")</f>
        <v>GM</v>
      </c>
      <c r="B64" s="59" t="str">
        <f>IFERROR(__xludf.DUMMYFUNCTION("""COMPUTED_VALUE"""),"ガンビア")</f>
        <v>ガンビア</v>
      </c>
      <c r="C64" s="59" t="str">
        <f>IFERROR(__xludf.DUMMYFUNCTION("""COMPUTED_VALUE"""),"Gambia")</f>
        <v>Gambia</v>
      </c>
      <c r="D64" s="59" t="str">
        <f>IFERROR(__xludf.DUMMYFUNCTION("""COMPUTED_VALUE"""),"Gambia")</f>
        <v>Gambia</v>
      </c>
      <c r="E64" s="59" t="str">
        <f>IFERROR(__xludf.DUMMYFUNCTION("""COMPUTED_VALUE"""),"Gambia")</f>
        <v>Gambia</v>
      </c>
      <c r="F64" s="59" t="str">
        <f>IFERROR(__xludf.DUMMYFUNCTION("""COMPUTED_VALUE"""),"Gambia")</f>
        <v>Gambia</v>
      </c>
      <c r="G64" s="59" t="str">
        <f>IFERROR(__xludf.DUMMYFUNCTION("""COMPUTED_VALUE"""),"Gambia")</f>
        <v>Gambia</v>
      </c>
    </row>
    <row r="65">
      <c r="A65" s="59" t="str">
        <f>IFERROR(__xludf.DUMMYFUNCTION("""COMPUTED_VALUE"""),"PS")</f>
        <v>PS</v>
      </c>
      <c r="B65" s="59" t="str">
        <f>IFERROR(__xludf.DUMMYFUNCTION("""COMPUTED_VALUE"""),"ガザ地区")</f>
        <v>ガザ地区</v>
      </c>
      <c r="C65" s="59" t="str">
        <f>IFERROR(__xludf.DUMMYFUNCTION("""COMPUTED_VALUE"""),"Gaza Strip")</f>
        <v>Gaza Strip</v>
      </c>
      <c r="D65" s="59" t="str">
        <f>IFERROR(__xludf.DUMMYFUNCTION("""COMPUTED_VALUE"""),"Gaza Strip")</f>
        <v>Gaza Strip</v>
      </c>
      <c r="E65" s="59" t="str">
        <f>IFERROR(__xludf.DUMMYFUNCTION("""COMPUTED_VALUE"""),"Gaza Strip")</f>
        <v>Gaza Strip</v>
      </c>
      <c r="F65" s="59" t="str">
        <f>IFERROR(__xludf.DUMMYFUNCTION("""COMPUTED_VALUE"""),"Gaza Strip")</f>
        <v>Gaza Strip</v>
      </c>
      <c r="G65" s="59" t="str">
        <f>IFERROR(__xludf.DUMMYFUNCTION("""COMPUTED_VALUE"""),"Dải Gaza")</f>
        <v>Dải Gaza</v>
      </c>
    </row>
    <row r="66">
      <c r="A66" s="59" t="str">
        <f>IFERROR(__xludf.DUMMYFUNCTION("""COMPUTED_VALUE"""),"GE")</f>
        <v>GE</v>
      </c>
      <c r="B66" s="59" t="str">
        <f>IFERROR(__xludf.DUMMYFUNCTION("""COMPUTED_VALUE"""),"グルジア")</f>
        <v>グルジア</v>
      </c>
      <c r="C66" s="59" t="str">
        <f>IFERROR(__xludf.DUMMYFUNCTION("""COMPUTED_VALUE"""),"Georgia")</f>
        <v>Georgia</v>
      </c>
      <c r="D66" s="59" t="str">
        <f>IFERROR(__xludf.DUMMYFUNCTION("""COMPUTED_VALUE"""),"Georgia")</f>
        <v>Georgia</v>
      </c>
      <c r="E66" s="59" t="str">
        <f>IFERROR(__xludf.DUMMYFUNCTION("""COMPUTED_VALUE"""),"Georgia")</f>
        <v>Georgia</v>
      </c>
      <c r="F66" s="59" t="str">
        <f>IFERROR(__xludf.DUMMYFUNCTION("""COMPUTED_VALUE"""),"Georgia")</f>
        <v>Georgia</v>
      </c>
      <c r="G66" s="59" t="str">
        <f>IFERROR(__xludf.DUMMYFUNCTION("""COMPUTED_VALUE"""),"Gruzia")</f>
        <v>Gruzia</v>
      </c>
    </row>
    <row r="67">
      <c r="A67" s="59" t="str">
        <f>IFERROR(__xludf.DUMMYFUNCTION("""COMPUTED_VALUE"""),"DE")</f>
        <v>DE</v>
      </c>
      <c r="B67" s="59" t="str">
        <f>IFERROR(__xludf.DUMMYFUNCTION("""COMPUTED_VALUE"""),"ドイツ")</f>
        <v>ドイツ</v>
      </c>
      <c r="C67" s="59" t="str">
        <f>IFERROR(__xludf.DUMMYFUNCTION("""COMPUTED_VALUE"""),"Germany")</f>
        <v>Germany</v>
      </c>
      <c r="D67" s="59" t="str">
        <f>IFERROR(__xludf.DUMMYFUNCTION("""COMPUTED_VALUE"""),"Germany")</f>
        <v>Germany</v>
      </c>
      <c r="E67" s="59" t="str">
        <f>IFERROR(__xludf.DUMMYFUNCTION("""COMPUTED_VALUE"""),"Germany")</f>
        <v>Germany</v>
      </c>
      <c r="F67" s="59" t="str">
        <f>IFERROR(__xludf.DUMMYFUNCTION("""COMPUTED_VALUE"""),"Germany")</f>
        <v>Germany</v>
      </c>
      <c r="G67" s="59" t="str">
        <f>IFERROR(__xludf.DUMMYFUNCTION("""COMPUTED_VALUE"""),"nước Đức")</f>
        <v>nước Đức</v>
      </c>
    </row>
    <row r="68">
      <c r="A68" s="59" t="str">
        <f>IFERROR(__xludf.DUMMYFUNCTION("""COMPUTED_VALUE"""),"GH")</f>
        <v>GH</v>
      </c>
      <c r="B68" s="59" t="str">
        <f>IFERROR(__xludf.DUMMYFUNCTION("""COMPUTED_VALUE"""),"ガーナ")</f>
        <v>ガーナ</v>
      </c>
      <c r="C68" s="59" t="str">
        <f>IFERROR(__xludf.DUMMYFUNCTION("""COMPUTED_VALUE"""),"Ghana")</f>
        <v>Ghana</v>
      </c>
      <c r="D68" s="59" t="str">
        <f>IFERROR(__xludf.DUMMYFUNCTION("""COMPUTED_VALUE"""),"Ghana")</f>
        <v>Ghana</v>
      </c>
      <c r="E68" s="59" t="str">
        <f>IFERROR(__xludf.DUMMYFUNCTION("""COMPUTED_VALUE"""),"Ghana")</f>
        <v>Ghana</v>
      </c>
      <c r="F68" s="59" t="str">
        <f>IFERROR(__xludf.DUMMYFUNCTION("""COMPUTED_VALUE"""),"Ghana")</f>
        <v>Ghana</v>
      </c>
      <c r="G68" s="59" t="str">
        <f>IFERROR(__xludf.DUMMYFUNCTION("""COMPUTED_VALUE"""),"Gana")</f>
        <v>Gana</v>
      </c>
    </row>
    <row r="69">
      <c r="A69" s="59" t="str">
        <f>IFERROR(__xludf.DUMMYFUNCTION("""COMPUTED_VALUE"""),"GR")</f>
        <v>GR</v>
      </c>
      <c r="B69" s="59" t="str">
        <f>IFERROR(__xludf.DUMMYFUNCTION("""COMPUTED_VALUE"""),"ギリシャ")</f>
        <v>ギリシャ</v>
      </c>
      <c r="C69" s="59" t="str">
        <f>IFERROR(__xludf.DUMMYFUNCTION("""COMPUTED_VALUE"""),"Greece")</f>
        <v>Greece</v>
      </c>
      <c r="D69" s="59" t="str">
        <f>IFERROR(__xludf.DUMMYFUNCTION("""COMPUTED_VALUE"""),"Greece")</f>
        <v>Greece</v>
      </c>
      <c r="E69" s="59" t="str">
        <f>IFERROR(__xludf.DUMMYFUNCTION("""COMPUTED_VALUE"""),"Greece")</f>
        <v>Greece</v>
      </c>
      <c r="F69" s="59" t="str">
        <f>IFERROR(__xludf.DUMMYFUNCTION("""COMPUTED_VALUE"""),"Greece")</f>
        <v>Greece</v>
      </c>
      <c r="G69" s="59" t="str">
        <f>IFERROR(__xludf.DUMMYFUNCTION("""COMPUTED_VALUE"""),"Hy Lạp")</f>
        <v>Hy Lạp</v>
      </c>
    </row>
    <row r="70">
      <c r="A70" s="59" t="str">
        <f>IFERROR(__xludf.DUMMYFUNCTION("""COMPUTED_VALUE"""),"GL")</f>
        <v>GL</v>
      </c>
      <c r="B70" s="59" t="str">
        <f>IFERROR(__xludf.DUMMYFUNCTION("""COMPUTED_VALUE"""),"グリーンランド")</f>
        <v>グリーンランド</v>
      </c>
      <c r="C70" s="59" t="str">
        <f>IFERROR(__xludf.DUMMYFUNCTION("""COMPUTED_VALUE"""),"Greenland")</f>
        <v>Greenland</v>
      </c>
      <c r="D70" s="59" t="str">
        <f>IFERROR(__xludf.DUMMYFUNCTION("""COMPUTED_VALUE"""),"Greenland")</f>
        <v>Greenland</v>
      </c>
      <c r="E70" s="59" t="str">
        <f>IFERROR(__xludf.DUMMYFUNCTION("""COMPUTED_VALUE"""),"Greenland")</f>
        <v>Greenland</v>
      </c>
      <c r="F70" s="59" t="str">
        <f>IFERROR(__xludf.DUMMYFUNCTION("""COMPUTED_VALUE"""),"Greenland")</f>
        <v>Greenland</v>
      </c>
      <c r="G70" s="59" t="str">
        <f>IFERROR(__xludf.DUMMYFUNCTION("""COMPUTED_VALUE"""),"Greenland")</f>
        <v>Greenland</v>
      </c>
    </row>
    <row r="71">
      <c r="A71" s="59" t="str">
        <f>IFERROR(__xludf.DUMMYFUNCTION("""COMPUTED_VALUE"""),"GD")</f>
        <v>GD</v>
      </c>
      <c r="B71" s="59" t="str">
        <f>IFERROR(__xludf.DUMMYFUNCTION("""COMPUTED_VALUE"""),"グレナダ")</f>
        <v>グレナダ</v>
      </c>
      <c r="C71" s="59" t="str">
        <f>IFERROR(__xludf.DUMMYFUNCTION("""COMPUTED_VALUE"""),"grenada")</f>
        <v>grenada</v>
      </c>
      <c r="D71" s="59" t="str">
        <f>IFERROR(__xludf.DUMMYFUNCTION("""COMPUTED_VALUE"""),"grenada")</f>
        <v>grenada</v>
      </c>
      <c r="E71" s="59" t="str">
        <f>IFERROR(__xludf.DUMMYFUNCTION("""COMPUTED_VALUE"""),"grenada")</f>
        <v>grenada</v>
      </c>
      <c r="F71" s="59" t="str">
        <f>IFERROR(__xludf.DUMMYFUNCTION("""COMPUTED_VALUE"""),"grenada")</f>
        <v>grenada</v>
      </c>
      <c r="G71" s="59" t="str">
        <f>IFERROR(__xludf.DUMMYFUNCTION("""COMPUTED_VALUE"""),"Grenada")</f>
        <v>Grenada</v>
      </c>
    </row>
    <row r="72">
      <c r="A72" s="59" t="str">
        <f>IFERROR(__xludf.DUMMYFUNCTION("""COMPUTED_VALUE"""),"GU")</f>
        <v>GU</v>
      </c>
      <c r="B72" s="59" t="str">
        <f>IFERROR(__xludf.DUMMYFUNCTION("""COMPUTED_VALUE"""),"グアム")</f>
        <v>グアム</v>
      </c>
      <c r="C72" s="59" t="str">
        <f>IFERROR(__xludf.DUMMYFUNCTION("""COMPUTED_VALUE"""),"Guam")</f>
        <v>Guam</v>
      </c>
      <c r="D72" s="59" t="str">
        <f>IFERROR(__xludf.DUMMYFUNCTION("""COMPUTED_VALUE"""),"Guam")</f>
        <v>Guam</v>
      </c>
      <c r="E72" s="59" t="str">
        <f>IFERROR(__xludf.DUMMYFUNCTION("""COMPUTED_VALUE"""),"Guam")</f>
        <v>Guam</v>
      </c>
      <c r="F72" s="59" t="str">
        <f>IFERROR(__xludf.DUMMYFUNCTION("""COMPUTED_VALUE"""),"Guam")</f>
        <v>Guam</v>
      </c>
      <c r="G72" s="59" t="str">
        <f>IFERROR(__xludf.DUMMYFUNCTION("""COMPUTED_VALUE"""),"Đảo Guam")</f>
        <v>Đảo Guam</v>
      </c>
    </row>
    <row r="73">
      <c r="A73" s="59" t="str">
        <f>IFERROR(__xludf.DUMMYFUNCTION("""COMPUTED_VALUE"""),"GT")</f>
        <v>GT</v>
      </c>
      <c r="B73" s="59" t="str">
        <f>IFERROR(__xludf.DUMMYFUNCTION("""COMPUTED_VALUE"""),"グアテマラ")</f>
        <v>グアテマラ</v>
      </c>
      <c r="C73" s="59" t="str">
        <f>IFERROR(__xludf.DUMMYFUNCTION("""COMPUTED_VALUE"""),"Guatemala")</f>
        <v>Guatemala</v>
      </c>
      <c r="D73" s="59" t="str">
        <f>IFERROR(__xludf.DUMMYFUNCTION("""COMPUTED_VALUE"""),"Guatemala")</f>
        <v>Guatemala</v>
      </c>
      <c r="E73" s="59" t="str">
        <f>IFERROR(__xludf.DUMMYFUNCTION("""COMPUTED_VALUE"""),"Guatemala")</f>
        <v>Guatemala</v>
      </c>
      <c r="F73" s="59" t="str">
        <f>IFERROR(__xludf.DUMMYFUNCTION("""COMPUTED_VALUE"""),"Guatemala")</f>
        <v>Guatemala</v>
      </c>
      <c r="G73" s="59" t="str">
        <f>IFERROR(__xludf.DUMMYFUNCTION("""COMPUTED_VALUE"""),"Goa-tê-ma-la")</f>
        <v>Goa-tê-ma-la</v>
      </c>
    </row>
    <row r="74">
      <c r="A74" s="59" t="str">
        <f>IFERROR(__xludf.DUMMYFUNCTION("""COMPUTED_VALUE"""),"GN")</f>
        <v>GN</v>
      </c>
      <c r="B74" s="59" t="str">
        <f>IFERROR(__xludf.DUMMYFUNCTION("""COMPUTED_VALUE"""),"ギニア")</f>
        <v>ギニア</v>
      </c>
      <c r="C74" s="59" t="str">
        <f>IFERROR(__xludf.DUMMYFUNCTION("""COMPUTED_VALUE"""),"Guinea")</f>
        <v>Guinea</v>
      </c>
      <c r="D74" s="59" t="str">
        <f>IFERROR(__xludf.DUMMYFUNCTION("""COMPUTED_VALUE"""),"Guinea")</f>
        <v>Guinea</v>
      </c>
      <c r="E74" s="59" t="str">
        <f>IFERROR(__xludf.DUMMYFUNCTION("""COMPUTED_VALUE"""),"Guinea")</f>
        <v>Guinea</v>
      </c>
      <c r="F74" s="59" t="str">
        <f>IFERROR(__xludf.DUMMYFUNCTION("""COMPUTED_VALUE"""),"Guinea")</f>
        <v>Guinea</v>
      </c>
      <c r="G74" s="59" t="str">
        <f>IFERROR(__xludf.DUMMYFUNCTION("""COMPUTED_VALUE"""),"Guinea")</f>
        <v>Guinea</v>
      </c>
    </row>
    <row r="75">
      <c r="A75" s="59" t="str">
        <f>IFERROR(__xludf.DUMMYFUNCTION("""COMPUTED_VALUE"""),"GW")</f>
        <v>GW</v>
      </c>
      <c r="B75" s="59" t="str">
        <f>IFERROR(__xludf.DUMMYFUNCTION("""COMPUTED_VALUE"""),"ギニアビサウ")</f>
        <v>ギニアビサウ</v>
      </c>
      <c r="C75" s="59" t="str">
        <f>IFERROR(__xludf.DUMMYFUNCTION("""COMPUTED_VALUE"""),"Guinea-Bissau")</f>
        <v>Guinea-Bissau</v>
      </c>
      <c r="D75" s="59" t="str">
        <f>IFERROR(__xludf.DUMMYFUNCTION("""COMPUTED_VALUE"""),"Guinea-Bissau")</f>
        <v>Guinea-Bissau</v>
      </c>
      <c r="E75" s="59" t="str">
        <f>IFERROR(__xludf.DUMMYFUNCTION("""COMPUTED_VALUE"""),"Guinea-Bissau")</f>
        <v>Guinea-Bissau</v>
      </c>
      <c r="F75" s="59" t="str">
        <f>IFERROR(__xludf.DUMMYFUNCTION("""COMPUTED_VALUE"""),"Guinea-Bissau")</f>
        <v>Guinea-Bissau</v>
      </c>
      <c r="G75" s="59" t="str">
        <f>IFERROR(__xludf.DUMMYFUNCTION("""COMPUTED_VALUE"""),"Guiné-Bissau")</f>
        <v>Guiné-Bissau</v>
      </c>
    </row>
    <row r="76">
      <c r="A76" s="59" t="str">
        <f>IFERROR(__xludf.DUMMYFUNCTION("""COMPUTED_VALUE"""),"GY")</f>
        <v>GY</v>
      </c>
      <c r="B76" s="59" t="str">
        <f>IFERROR(__xludf.DUMMYFUNCTION("""COMPUTED_VALUE"""),"ガイアナ")</f>
        <v>ガイアナ</v>
      </c>
      <c r="C76" s="59" t="str">
        <f>IFERROR(__xludf.DUMMYFUNCTION("""COMPUTED_VALUE"""),"Guyana")</f>
        <v>Guyana</v>
      </c>
      <c r="D76" s="59" t="str">
        <f>IFERROR(__xludf.DUMMYFUNCTION("""COMPUTED_VALUE"""),"Guyana")</f>
        <v>Guyana</v>
      </c>
      <c r="E76" s="59" t="str">
        <f>IFERROR(__xludf.DUMMYFUNCTION("""COMPUTED_VALUE"""),"Guyana")</f>
        <v>Guyana</v>
      </c>
      <c r="F76" s="59" t="str">
        <f>IFERROR(__xludf.DUMMYFUNCTION("""COMPUTED_VALUE"""),"Guyana")</f>
        <v>Guyana</v>
      </c>
      <c r="G76" s="59" t="str">
        <f>IFERROR(__xludf.DUMMYFUNCTION("""COMPUTED_VALUE"""),"Guyana")</f>
        <v>Guyana</v>
      </c>
    </row>
    <row r="77">
      <c r="A77" s="59" t="str">
        <f>IFERROR(__xludf.DUMMYFUNCTION("""COMPUTED_VALUE"""),"HN")</f>
        <v>HN</v>
      </c>
      <c r="B77" s="59" t="str">
        <f>IFERROR(__xludf.DUMMYFUNCTION("""COMPUTED_VALUE"""),"ホンジュラス")</f>
        <v>ホンジュラス</v>
      </c>
      <c r="C77" s="59" t="str">
        <f>IFERROR(__xludf.DUMMYFUNCTION("""COMPUTED_VALUE"""),"Honduras")</f>
        <v>Honduras</v>
      </c>
      <c r="D77" s="59" t="str">
        <f>IFERROR(__xludf.DUMMYFUNCTION("""COMPUTED_VALUE"""),"Honduras")</f>
        <v>Honduras</v>
      </c>
      <c r="E77" s="59" t="str">
        <f>IFERROR(__xludf.DUMMYFUNCTION("""COMPUTED_VALUE"""),"Honduras")</f>
        <v>Honduras</v>
      </c>
      <c r="F77" s="59" t="str">
        <f>IFERROR(__xludf.DUMMYFUNCTION("""COMPUTED_VALUE"""),"Honduras")</f>
        <v>Honduras</v>
      </c>
      <c r="G77" s="59" t="str">
        <f>IFERROR(__xludf.DUMMYFUNCTION("""COMPUTED_VALUE"""),"Honduras")</f>
        <v>Honduras</v>
      </c>
    </row>
    <row r="78">
      <c r="A78" s="59" t="str">
        <f>IFERROR(__xludf.DUMMYFUNCTION("""COMPUTED_VALUE"""),"HK")</f>
        <v>HK</v>
      </c>
      <c r="B78" s="59" t="str">
        <f>IFERROR(__xludf.DUMMYFUNCTION("""COMPUTED_VALUE"""),"香港")</f>
        <v>香港</v>
      </c>
      <c r="C78" s="59" t="str">
        <f>IFERROR(__xludf.DUMMYFUNCTION("""COMPUTED_VALUE"""),"Hong Kong")</f>
        <v>Hong Kong</v>
      </c>
      <c r="D78" s="59" t="str">
        <f>IFERROR(__xludf.DUMMYFUNCTION("""COMPUTED_VALUE"""),"Hong Kong")</f>
        <v>Hong Kong</v>
      </c>
      <c r="E78" s="59" t="str">
        <f>IFERROR(__xludf.DUMMYFUNCTION("""COMPUTED_VALUE"""),"Hong Kong")</f>
        <v>Hong Kong</v>
      </c>
      <c r="F78" s="59" t="str">
        <f>IFERROR(__xludf.DUMMYFUNCTION("""COMPUTED_VALUE"""),"Hong Kong")</f>
        <v>Hong Kong</v>
      </c>
      <c r="G78" s="59" t="str">
        <f>IFERROR(__xludf.DUMMYFUNCTION("""COMPUTED_VALUE"""),"Hồng Kông")</f>
        <v>Hồng Kông</v>
      </c>
    </row>
    <row r="79">
      <c r="A79" s="59" t="str">
        <f>IFERROR(__xludf.DUMMYFUNCTION("""COMPUTED_VALUE"""),"HU")</f>
        <v>HU</v>
      </c>
      <c r="B79" s="59" t="str">
        <f>IFERROR(__xludf.DUMMYFUNCTION("""COMPUTED_VALUE"""),"ハンガリー")</f>
        <v>ハンガリー</v>
      </c>
      <c r="C79" s="59" t="str">
        <f>IFERROR(__xludf.DUMMYFUNCTION("""COMPUTED_VALUE"""),"Hungary")</f>
        <v>Hungary</v>
      </c>
      <c r="D79" s="59" t="str">
        <f>IFERROR(__xludf.DUMMYFUNCTION("""COMPUTED_VALUE"""),"Hungary")</f>
        <v>Hungary</v>
      </c>
      <c r="E79" s="59" t="str">
        <f>IFERROR(__xludf.DUMMYFUNCTION("""COMPUTED_VALUE"""),"Hungary")</f>
        <v>Hungary</v>
      </c>
      <c r="F79" s="59" t="str">
        <f>IFERROR(__xludf.DUMMYFUNCTION("""COMPUTED_VALUE"""),"Hungary")</f>
        <v>Hungary</v>
      </c>
      <c r="G79" s="59" t="str">
        <f>IFERROR(__xludf.DUMMYFUNCTION("""COMPUTED_VALUE"""),"Hungary")</f>
        <v>Hungary</v>
      </c>
    </row>
    <row r="80">
      <c r="A80" s="59" t="str">
        <f>IFERROR(__xludf.DUMMYFUNCTION("""COMPUTED_VALUE"""),"IS")</f>
        <v>IS</v>
      </c>
      <c r="B80" s="59" t="str">
        <f>IFERROR(__xludf.DUMMYFUNCTION("""COMPUTED_VALUE"""),"アイスランド")</f>
        <v>アイスランド</v>
      </c>
      <c r="C80" s="59" t="str">
        <f>IFERROR(__xludf.DUMMYFUNCTION("""COMPUTED_VALUE"""),"Iceland")</f>
        <v>Iceland</v>
      </c>
      <c r="D80" s="59" t="str">
        <f>IFERROR(__xludf.DUMMYFUNCTION("""COMPUTED_VALUE"""),"Iceland")</f>
        <v>Iceland</v>
      </c>
      <c r="E80" s="59" t="str">
        <f>IFERROR(__xludf.DUMMYFUNCTION("""COMPUTED_VALUE"""),"Iceland")</f>
        <v>Iceland</v>
      </c>
      <c r="F80" s="59" t="str">
        <f>IFERROR(__xludf.DUMMYFUNCTION("""COMPUTED_VALUE"""),"Iceland")</f>
        <v>Iceland</v>
      </c>
      <c r="G80" s="59" t="str">
        <f>IFERROR(__xludf.DUMMYFUNCTION("""COMPUTED_VALUE"""),"Nước Iceland")</f>
        <v>Nước Iceland</v>
      </c>
    </row>
    <row r="81">
      <c r="A81" s="59" t="str">
        <f>IFERROR(__xludf.DUMMYFUNCTION("""COMPUTED_VALUE"""),"IN")</f>
        <v>IN</v>
      </c>
      <c r="B81" s="59" t="str">
        <f>IFERROR(__xludf.DUMMYFUNCTION("""COMPUTED_VALUE"""),"インド")</f>
        <v>インド</v>
      </c>
      <c r="C81" s="59" t="str">
        <f>IFERROR(__xludf.DUMMYFUNCTION("""COMPUTED_VALUE"""),"India")</f>
        <v>India</v>
      </c>
      <c r="D81" s="59" t="str">
        <f>IFERROR(__xludf.DUMMYFUNCTION("""COMPUTED_VALUE"""),"India")</f>
        <v>India</v>
      </c>
      <c r="E81" s="59" t="str">
        <f>IFERROR(__xludf.DUMMYFUNCTION("""COMPUTED_VALUE"""),"India")</f>
        <v>India</v>
      </c>
      <c r="F81" s="59" t="str">
        <f>IFERROR(__xludf.DUMMYFUNCTION("""COMPUTED_VALUE"""),"India")</f>
        <v>India</v>
      </c>
      <c r="G81" s="59" t="str">
        <f>IFERROR(__xludf.DUMMYFUNCTION("""COMPUTED_VALUE"""),"Ấn Độ")</f>
        <v>Ấn Độ</v>
      </c>
    </row>
    <row r="82">
      <c r="A82" s="59" t="str">
        <f>IFERROR(__xludf.DUMMYFUNCTION("""COMPUTED_VALUE"""),"ID")</f>
        <v>ID</v>
      </c>
      <c r="B82" s="59" t="str">
        <f>IFERROR(__xludf.DUMMYFUNCTION("""COMPUTED_VALUE"""),"インドネシア")</f>
        <v>インドネシア</v>
      </c>
      <c r="C82" s="59" t="str">
        <f>IFERROR(__xludf.DUMMYFUNCTION("""COMPUTED_VALUE"""),"Indonesia")</f>
        <v>Indonesia</v>
      </c>
      <c r="D82" s="59" t="str">
        <f>IFERROR(__xludf.DUMMYFUNCTION("""COMPUTED_VALUE"""),"Indonesia")</f>
        <v>Indonesia</v>
      </c>
      <c r="E82" s="59" t="str">
        <f>IFERROR(__xludf.DUMMYFUNCTION("""COMPUTED_VALUE"""),"Indonesia")</f>
        <v>Indonesia</v>
      </c>
      <c r="F82" s="59" t="str">
        <f>IFERROR(__xludf.DUMMYFUNCTION("""COMPUTED_VALUE"""),"Indonesia")</f>
        <v>Indonesia</v>
      </c>
      <c r="G82" s="59" t="str">
        <f>IFERROR(__xludf.DUMMYFUNCTION("""COMPUTED_VALUE"""),"Indonesia")</f>
        <v>Indonesia</v>
      </c>
    </row>
    <row r="83">
      <c r="A83" s="59" t="str">
        <f>IFERROR(__xludf.DUMMYFUNCTION("""COMPUTED_VALUE"""),"IQ")</f>
        <v>IQ</v>
      </c>
      <c r="B83" s="59" t="str">
        <f>IFERROR(__xludf.DUMMYFUNCTION("""COMPUTED_VALUE"""),"イラク")</f>
        <v>イラク</v>
      </c>
      <c r="C83" s="59" t="str">
        <f>IFERROR(__xludf.DUMMYFUNCTION("""COMPUTED_VALUE"""),"Iraq")</f>
        <v>Iraq</v>
      </c>
      <c r="D83" s="59" t="str">
        <f>IFERROR(__xludf.DUMMYFUNCTION("""COMPUTED_VALUE"""),"Iraq")</f>
        <v>Iraq</v>
      </c>
      <c r="E83" s="59" t="str">
        <f>IFERROR(__xludf.DUMMYFUNCTION("""COMPUTED_VALUE"""),"Iraq")</f>
        <v>Iraq</v>
      </c>
      <c r="F83" s="59" t="str">
        <f>IFERROR(__xludf.DUMMYFUNCTION("""COMPUTED_VALUE"""),"Iraq")</f>
        <v>Iraq</v>
      </c>
      <c r="G83" s="59" t="str">
        <f>IFERROR(__xludf.DUMMYFUNCTION("""COMPUTED_VALUE"""),"I-rắc")</f>
        <v>I-rắc</v>
      </c>
    </row>
    <row r="84">
      <c r="A84" s="59" t="str">
        <f>IFERROR(__xludf.DUMMYFUNCTION("""COMPUTED_VALUE"""),"IE")</f>
        <v>IE</v>
      </c>
      <c r="B84" s="59" t="str">
        <f>IFERROR(__xludf.DUMMYFUNCTION("""COMPUTED_VALUE"""),"アイルランド")</f>
        <v>アイルランド</v>
      </c>
      <c r="C84" s="59" t="str">
        <f>IFERROR(__xludf.DUMMYFUNCTION("""COMPUTED_VALUE"""),"Ireland")</f>
        <v>Ireland</v>
      </c>
      <c r="D84" s="59" t="str">
        <f>IFERROR(__xludf.DUMMYFUNCTION("""COMPUTED_VALUE"""),"Ireland")</f>
        <v>Ireland</v>
      </c>
      <c r="E84" s="59" t="str">
        <f>IFERROR(__xludf.DUMMYFUNCTION("""COMPUTED_VALUE"""),"Ireland")</f>
        <v>Ireland</v>
      </c>
      <c r="F84" s="59" t="str">
        <f>IFERROR(__xludf.DUMMYFUNCTION("""COMPUTED_VALUE"""),"Ireland")</f>
        <v>Ireland</v>
      </c>
      <c r="G84" s="59" t="str">
        <f>IFERROR(__xludf.DUMMYFUNCTION("""COMPUTED_VALUE"""),"Ireland")</f>
        <v>Ireland</v>
      </c>
    </row>
    <row r="85">
      <c r="A85" s="59" t="str">
        <f>IFERROR(__xludf.DUMMYFUNCTION("""COMPUTED_VALUE"""),"IL")</f>
        <v>IL</v>
      </c>
      <c r="B85" s="59" t="str">
        <f>IFERROR(__xludf.DUMMYFUNCTION("""COMPUTED_VALUE"""),"イスラエル")</f>
        <v>イスラエル</v>
      </c>
      <c r="C85" s="59" t="str">
        <f>IFERROR(__xludf.DUMMYFUNCTION("""COMPUTED_VALUE"""),"Israel")</f>
        <v>Israel</v>
      </c>
      <c r="D85" s="59" t="str">
        <f>IFERROR(__xludf.DUMMYFUNCTION("""COMPUTED_VALUE"""),"Israel")</f>
        <v>Israel</v>
      </c>
      <c r="E85" s="59" t="str">
        <f>IFERROR(__xludf.DUMMYFUNCTION("""COMPUTED_VALUE"""),"Israel")</f>
        <v>Israel</v>
      </c>
      <c r="F85" s="59" t="str">
        <f>IFERROR(__xludf.DUMMYFUNCTION("""COMPUTED_VALUE"""),"Israel")</f>
        <v>Israel</v>
      </c>
      <c r="G85" s="59" t="str">
        <f>IFERROR(__xludf.DUMMYFUNCTION("""COMPUTED_VALUE"""),"Người israel")</f>
        <v>Người israel</v>
      </c>
    </row>
    <row r="86">
      <c r="A86" s="59" t="str">
        <f>IFERROR(__xludf.DUMMYFUNCTION("""COMPUTED_VALUE"""),"IT")</f>
        <v>IT</v>
      </c>
      <c r="B86" s="59" t="str">
        <f>IFERROR(__xludf.DUMMYFUNCTION("""COMPUTED_VALUE"""),"イタリア")</f>
        <v>イタリア</v>
      </c>
      <c r="C86" s="59" t="str">
        <f>IFERROR(__xludf.DUMMYFUNCTION("""COMPUTED_VALUE"""),"Italy")</f>
        <v>Italy</v>
      </c>
      <c r="D86" s="59" t="str">
        <f>IFERROR(__xludf.DUMMYFUNCTION("""COMPUTED_VALUE"""),"Italy")</f>
        <v>Italy</v>
      </c>
      <c r="E86" s="59" t="str">
        <f>IFERROR(__xludf.DUMMYFUNCTION("""COMPUTED_VALUE"""),"Italy")</f>
        <v>Italy</v>
      </c>
      <c r="F86" s="59" t="str">
        <f>IFERROR(__xludf.DUMMYFUNCTION("""COMPUTED_VALUE"""),"Italy")</f>
        <v>Italy</v>
      </c>
      <c r="G86" s="59" t="str">
        <f>IFERROR(__xludf.DUMMYFUNCTION("""COMPUTED_VALUE"""),"Nước Ý")</f>
        <v>Nước Ý</v>
      </c>
    </row>
    <row r="87">
      <c r="A87" s="59" t="str">
        <f>IFERROR(__xludf.DUMMYFUNCTION("""COMPUTED_VALUE"""),"JM")</f>
        <v>JM</v>
      </c>
      <c r="B87" s="59" t="str">
        <f>IFERROR(__xludf.DUMMYFUNCTION("""COMPUTED_VALUE"""),"ジャマイカ")</f>
        <v>ジャマイカ</v>
      </c>
      <c r="C87" s="59" t="str">
        <f>IFERROR(__xludf.DUMMYFUNCTION("""COMPUTED_VALUE"""),"Jamaica")</f>
        <v>Jamaica</v>
      </c>
      <c r="D87" s="59" t="str">
        <f>IFERROR(__xludf.DUMMYFUNCTION("""COMPUTED_VALUE"""),"Jamaica")</f>
        <v>Jamaica</v>
      </c>
      <c r="E87" s="59" t="str">
        <f>IFERROR(__xludf.DUMMYFUNCTION("""COMPUTED_VALUE"""),"Jamaica")</f>
        <v>Jamaica</v>
      </c>
      <c r="F87" s="59" t="str">
        <f>IFERROR(__xludf.DUMMYFUNCTION("""COMPUTED_VALUE"""),"Jamaica")</f>
        <v>Jamaica</v>
      </c>
      <c r="G87" s="59" t="str">
        <f>IFERROR(__xludf.DUMMYFUNCTION("""COMPUTED_VALUE"""),"Gia-mai-ca")</f>
        <v>Gia-mai-ca</v>
      </c>
    </row>
    <row r="88">
      <c r="A88" s="59" t="str">
        <f>IFERROR(__xludf.DUMMYFUNCTION("""COMPUTED_VALUE"""),"JP")</f>
        <v>JP</v>
      </c>
      <c r="B88" s="59" t="str">
        <f>IFERROR(__xludf.DUMMYFUNCTION("""COMPUTED_VALUE"""),"日本")</f>
        <v>日本</v>
      </c>
      <c r="C88" s="59" t="str">
        <f>IFERROR(__xludf.DUMMYFUNCTION("""COMPUTED_VALUE"""),"Japan")</f>
        <v>Japan</v>
      </c>
      <c r="D88" s="59" t="str">
        <f>IFERROR(__xludf.DUMMYFUNCTION("""COMPUTED_VALUE"""),"Japan")</f>
        <v>Japan</v>
      </c>
      <c r="E88" s="59" t="str">
        <f>IFERROR(__xludf.DUMMYFUNCTION("""COMPUTED_VALUE"""),"Japan")</f>
        <v>Japan</v>
      </c>
      <c r="F88" s="59" t="str">
        <f>IFERROR(__xludf.DUMMYFUNCTION("""COMPUTED_VALUE"""),"Japan")</f>
        <v>Japan</v>
      </c>
      <c r="G88" s="59" t="str">
        <f>IFERROR(__xludf.DUMMYFUNCTION("""COMPUTED_VALUE"""),"Nhật Bản")</f>
        <v>Nhật Bản</v>
      </c>
    </row>
    <row r="89">
      <c r="A89" s="59" t="str">
        <f>IFERROR(__xludf.DUMMYFUNCTION("""COMPUTED_VALUE"""),"JO")</f>
        <v>JO</v>
      </c>
      <c r="B89" s="59" t="str">
        <f>IFERROR(__xludf.DUMMYFUNCTION("""COMPUTED_VALUE"""),"ヨルダン")</f>
        <v>ヨルダン</v>
      </c>
      <c r="C89" s="59" t="str">
        <f>IFERROR(__xludf.DUMMYFUNCTION("""COMPUTED_VALUE"""),"Jordan")</f>
        <v>Jordan</v>
      </c>
      <c r="D89" s="59" t="str">
        <f>IFERROR(__xludf.DUMMYFUNCTION("""COMPUTED_VALUE"""),"Jordan")</f>
        <v>Jordan</v>
      </c>
      <c r="E89" s="59" t="str">
        <f>IFERROR(__xludf.DUMMYFUNCTION("""COMPUTED_VALUE"""),"Jordan")</f>
        <v>Jordan</v>
      </c>
      <c r="F89" s="59" t="str">
        <f>IFERROR(__xludf.DUMMYFUNCTION("""COMPUTED_VALUE"""),"Jordan")</f>
        <v>Jordan</v>
      </c>
      <c r="G89" s="59" t="str">
        <f>IFERROR(__xludf.DUMMYFUNCTION("""COMPUTED_VALUE"""),"Jordan")</f>
        <v>Jordan</v>
      </c>
    </row>
    <row r="90">
      <c r="A90" s="59" t="str">
        <f>IFERROR(__xludf.DUMMYFUNCTION("""COMPUTED_VALUE"""),"KZ")</f>
        <v>KZ</v>
      </c>
      <c r="B90" s="59" t="str">
        <f>IFERROR(__xludf.DUMMYFUNCTION("""COMPUTED_VALUE"""),"カザフスタン")</f>
        <v>カザフスタン</v>
      </c>
      <c r="C90" s="59" t="str">
        <f>IFERROR(__xludf.DUMMYFUNCTION("""COMPUTED_VALUE"""),"Kazakhstan")</f>
        <v>Kazakhstan</v>
      </c>
      <c r="D90" s="59" t="str">
        <f>IFERROR(__xludf.DUMMYFUNCTION("""COMPUTED_VALUE"""),"Kazakhstan")</f>
        <v>Kazakhstan</v>
      </c>
      <c r="E90" s="59" t="str">
        <f>IFERROR(__xludf.DUMMYFUNCTION("""COMPUTED_VALUE"""),"Kazakhstan")</f>
        <v>Kazakhstan</v>
      </c>
      <c r="F90" s="59" t="str">
        <f>IFERROR(__xludf.DUMMYFUNCTION("""COMPUTED_VALUE"""),"Kazakhstan")</f>
        <v>Kazakhstan</v>
      </c>
      <c r="G90" s="59" t="str">
        <f>IFERROR(__xludf.DUMMYFUNCTION("""COMPUTED_VALUE"""),"Ca-dắc-xtan")</f>
        <v>Ca-dắc-xtan</v>
      </c>
    </row>
    <row r="91">
      <c r="A91" s="59" t="str">
        <f>IFERROR(__xludf.DUMMYFUNCTION("""COMPUTED_VALUE"""),"KE")</f>
        <v>KE</v>
      </c>
      <c r="B91" s="59" t="str">
        <f>IFERROR(__xludf.DUMMYFUNCTION("""COMPUTED_VALUE"""),"ケニア")</f>
        <v>ケニア</v>
      </c>
      <c r="C91" s="59" t="str">
        <f>IFERROR(__xludf.DUMMYFUNCTION("""COMPUTED_VALUE"""),"Kenya")</f>
        <v>Kenya</v>
      </c>
      <c r="D91" s="59" t="str">
        <f>IFERROR(__xludf.DUMMYFUNCTION("""COMPUTED_VALUE"""),"Kenya")</f>
        <v>Kenya</v>
      </c>
      <c r="E91" s="59" t="str">
        <f>IFERROR(__xludf.DUMMYFUNCTION("""COMPUTED_VALUE"""),"Kenya")</f>
        <v>Kenya</v>
      </c>
      <c r="F91" s="59" t="str">
        <f>IFERROR(__xludf.DUMMYFUNCTION("""COMPUTED_VALUE"""),"Kenya")</f>
        <v>Kenya</v>
      </c>
      <c r="G91" s="59" t="str">
        <f>IFERROR(__xludf.DUMMYFUNCTION("""COMPUTED_VALUE"""),"Kê-ni-a")</f>
        <v>Kê-ni-a</v>
      </c>
    </row>
    <row r="92">
      <c r="A92" s="59" t="str">
        <f>IFERROR(__xludf.DUMMYFUNCTION("""COMPUTED_VALUE"""),"KR")</f>
        <v>KR</v>
      </c>
      <c r="B92" s="59" t="str">
        <f>IFERROR(__xludf.DUMMYFUNCTION("""COMPUTED_VALUE"""),"大韓民国")</f>
        <v>大韓民国</v>
      </c>
      <c r="C92" s="59" t="str">
        <f>IFERROR(__xludf.DUMMYFUNCTION("""COMPUTED_VALUE"""),"South Korea")</f>
        <v>South Korea</v>
      </c>
      <c r="D92" s="59" t="str">
        <f>IFERROR(__xludf.DUMMYFUNCTION("""COMPUTED_VALUE"""),"South Korea")</f>
        <v>South Korea</v>
      </c>
      <c r="E92" s="59" t="str">
        <f>IFERROR(__xludf.DUMMYFUNCTION("""COMPUTED_VALUE"""),"South Korea")</f>
        <v>South Korea</v>
      </c>
      <c r="F92" s="59" t="str">
        <f>IFERROR(__xludf.DUMMYFUNCTION("""COMPUTED_VALUE"""),"South Korea")</f>
        <v>South Korea</v>
      </c>
      <c r="G92" s="59" t="str">
        <f>IFERROR(__xludf.DUMMYFUNCTION("""COMPUTED_VALUE"""),"Hàn Quốc")</f>
        <v>Hàn Quốc</v>
      </c>
    </row>
    <row r="93">
      <c r="A93" s="59" t="str">
        <f>IFERROR(__xludf.DUMMYFUNCTION("""COMPUTED_VALUE"""),"KW")</f>
        <v>KW</v>
      </c>
      <c r="B93" s="59" t="str">
        <f>IFERROR(__xludf.DUMMYFUNCTION("""COMPUTED_VALUE"""),"クウェート")</f>
        <v>クウェート</v>
      </c>
      <c r="C93" s="59" t="str">
        <f>IFERROR(__xludf.DUMMYFUNCTION("""COMPUTED_VALUE"""),"Kuwait")</f>
        <v>Kuwait</v>
      </c>
      <c r="D93" s="59" t="str">
        <f>IFERROR(__xludf.DUMMYFUNCTION("""COMPUTED_VALUE"""),"Kuwait")</f>
        <v>Kuwait</v>
      </c>
      <c r="E93" s="59" t="str">
        <f>IFERROR(__xludf.DUMMYFUNCTION("""COMPUTED_VALUE"""),"Kuwait")</f>
        <v>Kuwait</v>
      </c>
      <c r="F93" s="59" t="str">
        <f>IFERROR(__xludf.DUMMYFUNCTION("""COMPUTED_VALUE"""),"Kuwait")</f>
        <v>Kuwait</v>
      </c>
      <c r="G93" s="59" t="str">
        <f>IFERROR(__xludf.DUMMYFUNCTION("""COMPUTED_VALUE"""),"Cô-oét")</f>
        <v>Cô-oét</v>
      </c>
    </row>
    <row r="94">
      <c r="A94" s="59" t="str">
        <f>IFERROR(__xludf.DUMMYFUNCTION("""COMPUTED_VALUE"""),"KG")</f>
        <v>KG</v>
      </c>
      <c r="B94" s="59" t="str">
        <f>IFERROR(__xludf.DUMMYFUNCTION("""COMPUTED_VALUE"""),"キルギス")</f>
        <v>キルギス</v>
      </c>
      <c r="C94" s="59" t="str">
        <f>IFERROR(__xludf.DUMMYFUNCTION("""COMPUTED_VALUE"""),"Kyrgyzstan")</f>
        <v>Kyrgyzstan</v>
      </c>
      <c r="D94" s="59" t="str">
        <f>IFERROR(__xludf.DUMMYFUNCTION("""COMPUTED_VALUE"""),"Kyrgyzstan")</f>
        <v>Kyrgyzstan</v>
      </c>
      <c r="E94" s="59" t="str">
        <f>IFERROR(__xludf.DUMMYFUNCTION("""COMPUTED_VALUE"""),"Kyrgyzstan")</f>
        <v>Kyrgyzstan</v>
      </c>
      <c r="F94" s="59" t="str">
        <f>IFERROR(__xludf.DUMMYFUNCTION("""COMPUTED_VALUE"""),"Kyrgyzstan")</f>
        <v>Kyrgyzstan</v>
      </c>
      <c r="G94" s="59" t="str">
        <f>IFERROR(__xludf.DUMMYFUNCTION("""COMPUTED_VALUE"""),"Kyrgyzstan")</f>
        <v>Kyrgyzstan</v>
      </c>
    </row>
    <row r="95">
      <c r="A95" s="59" t="str">
        <f>IFERROR(__xludf.DUMMYFUNCTION("""COMPUTED_VALUE"""),"LA")</f>
        <v>LA</v>
      </c>
      <c r="B95" s="59" t="str">
        <f>IFERROR(__xludf.DUMMYFUNCTION("""COMPUTED_VALUE"""),"ラオス")</f>
        <v>ラオス</v>
      </c>
      <c r="C95" s="59" t="str">
        <f>IFERROR(__xludf.DUMMYFUNCTION("""COMPUTED_VALUE"""),"Laos")</f>
        <v>Laos</v>
      </c>
      <c r="D95" s="59" t="str">
        <f>IFERROR(__xludf.DUMMYFUNCTION("""COMPUTED_VALUE"""),"Laos")</f>
        <v>Laos</v>
      </c>
      <c r="E95" s="59" t="str">
        <f>IFERROR(__xludf.DUMMYFUNCTION("""COMPUTED_VALUE"""),"Laos")</f>
        <v>Laos</v>
      </c>
      <c r="F95" s="59" t="str">
        <f>IFERROR(__xludf.DUMMYFUNCTION("""COMPUTED_VALUE"""),"Laos")</f>
        <v>Laos</v>
      </c>
      <c r="G95" s="59" t="str">
        <f>IFERROR(__xludf.DUMMYFUNCTION("""COMPUTED_VALUE"""),"Nước Lào")</f>
        <v>Nước Lào</v>
      </c>
    </row>
    <row r="96">
      <c r="A96" s="59" t="str">
        <f>IFERROR(__xludf.DUMMYFUNCTION("""COMPUTED_VALUE"""),"LV")</f>
        <v>LV</v>
      </c>
      <c r="B96" s="59" t="str">
        <f>IFERROR(__xludf.DUMMYFUNCTION("""COMPUTED_VALUE"""),"ラトビア")</f>
        <v>ラトビア</v>
      </c>
      <c r="C96" s="59" t="str">
        <f>IFERROR(__xludf.DUMMYFUNCTION("""COMPUTED_VALUE"""),"Latvia")</f>
        <v>Latvia</v>
      </c>
      <c r="D96" s="59" t="str">
        <f>IFERROR(__xludf.DUMMYFUNCTION("""COMPUTED_VALUE"""),"Latvia")</f>
        <v>Latvia</v>
      </c>
      <c r="E96" s="59" t="str">
        <f>IFERROR(__xludf.DUMMYFUNCTION("""COMPUTED_VALUE"""),"Latvia")</f>
        <v>Latvia</v>
      </c>
      <c r="F96" s="59" t="str">
        <f>IFERROR(__xludf.DUMMYFUNCTION("""COMPUTED_VALUE"""),"Latvia")</f>
        <v>Latvia</v>
      </c>
      <c r="G96" s="59" t="str">
        <f>IFERROR(__xludf.DUMMYFUNCTION("""COMPUTED_VALUE"""),"Lát-vi-a")</f>
        <v>Lát-vi-a</v>
      </c>
    </row>
    <row r="97">
      <c r="A97" s="59" t="str">
        <f>IFERROR(__xludf.DUMMYFUNCTION("""COMPUTED_VALUE"""),"LB")</f>
        <v>LB</v>
      </c>
      <c r="B97" s="59" t="str">
        <f>IFERROR(__xludf.DUMMYFUNCTION("""COMPUTED_VALUE"""),"レバノン")</f>
        <v>レバノン</v>
      </c>
      <c r="C97" s="59" t="str">
        <f>IFERROR(__xludf.DUMMYFUNCTION("""COMPUTED_VALUE"""),"Lebanon")</f>
        <v>Lebanon</v>
      </c>
      <c r="D97" s="59" t="str">
        <f>IFERROR(__xludf.DUMMYFUNCTION("""COMPUTED_VALUE"""),"Lebanon")</f>
        <v>Lebanon</v>
      </c>
      <c r="E97" s="59" t="str">
        <f>IFERROR(__xludf.DUMMYFUNCTION("""COMPUTED_VALUE"""),"Lebanon")</f>
        <v>Lebanon</v>
      </c>
      <c r="F97" s="59" t="str">
        <f>IFERROR(__xludf.DUMMYFUNCTION("""COMPUTED_VALUE"""),"Lebanon")</f>
        <v>Lebanon</v>
      </c>
      <c r="G97" s="59" t="str">
        <f>IFERROR(__xludf.DUMMYFUNCTION("""COMPUTED_VALUE"""),"Liban")</f>
        <v>Liban</v>
      </c>
    </row>
    <row r="98">
      <c r="A98" s="59" t="str">
        <f>IFERROR(__xludf.DUMMYFUNCTION("""COMPUTED_VALUE"""),"LS")</f>
        <v>LS</v>
      </c>
      <c r="B98" s="59" t="str">
        <f>IFERROR(__xludf.DUMMYFUNCTION("""COMPUTED_VALUE"""),"レソト")</f>
        <v>レソト</v>
      </c>
      <c r="C98" s="59" t="str">
        <f>IFERROR(__xludf.DUMMYFUNCTION("""COMPUTED_VALUE"""),"Lesotho")</f>
        <v>Lesotho</v>
      </c>
      <c r="D98" s="59" t="str">
        <f>IFERROR(__xludf.DUMMYFUNCTION("""COMPUTED_VALUE"""),"Lesotho")</f>
        <v>Lesotho</v>
      </c>
      <c r="E98" s="59" t="str">
        <f>IFERROR(__xludf.DUMMYFUNCTION("""COMPUTED_VALUE"""),"Lesotho")</f>
        <v>Lesotho</v>
      </c>
      <c r="F98" s="59" t="str">
        <f>IFERROR(__xludf.DUMMYFUNCTION("""COMPUTED_VALUE"""),"Lesotho")</f>
        <v>Lesotho</v>
      </c>
      <c r="G98" s="59" t="str">
        <f>IFERROR(__xludf.DUMMYFUNCTION("""COMPUTED_VALUE"""),"Lesotho")</f>
        <v>Lesotho</v>
      </c>
    </row>
    <row r="99">
      <c r="A99" s="59" t="str">
        <f>IFERROR(__xludf.DUMMYFUNCTION("""COMPUTED_VALUE"""),"LR")</f>
        <v>LR</v>
      </c>
      <c r="B99" s="59" t="str">
        <f>IFERROR(__xludf.DUMMYFUNCTION("""COMPUTED_VALUE"""),"リベリア")</f>
        <v>リベリア</v>
      </c>
      <c r="C99" s="59" t="str">
        <f>IFERROR(__xludf.DUMMYFUNCTION("""COMPUTED_VALUE"""),"Liberia")</f>
        <v>Liberia</v>
      </c>
      <c r="D99" s="59" t="str">
        <f>IFERROR(__xludf.DUMMYFUNCTION("""COMPUTED_VALUE"""),"Liberia")</f>
        <v>Liberia</v>
      </c>
      <c r="E99" s="59" t="str">
        <f>IFERROR(__xludf.DUMMYFUNCTION("""COMPUTED_VALUE"""),"Liberia")</f>
        <v>Liberia</v>
      </c>
      <c r="F99" s="59" t="str">
        <f>IFERROR(__xludf.DUMMYFUNCTION("""COMPUTED_VALUE"""),"Liberia")</f>
        <v>Liberia</v>
      </c>
      <c r="G99" s="59" t="str">
        <f>IFERROR(__xludf.DUMMYFUNCTION("""COMPUTED_VALUE"""),"Liberia")</f>
        <v>Liberia</v>
      </c>
    </row>
    <row r="100">
      <c r="A100" s="59" t="str">
        <f>IFERROR(__xludf.DUMMYFUNCTION("""COMPUTED_VALUE"""),"LY")</f>
        <v>LY</v>
      </c>
      <c r="B100" s="59" t="str">
        <f>IFERROR(__xludf.DUMMYFUNCTION("""COMPUTED_VALUE"""),"リビア")</f>
        <v>リビア</v>
      </c>
      <c r="C100" s="59" t="str">
        <f>IFERROR(__xludf.DUMMYFUNCTION("""COMPUTED_VALUE"""),"Libya")</f>
        <v>Libya</v>
      </c>
      <c r="D100" s="59" t="str">
        <f>IFERROR(__xludf.DUMMYFUNCTION("""COMPUTED_VALUE"""),"Libya")</f>
        <v>Libya</v>
      </c>
      <c r="E100" s="59" t="str">
        <f>IFERROR(__xludf.DUMMYFUNCTION("""COMPUTED_VALUE"""),"Libya")</f>
        <v>Libya</v>
      </c>
      <c r="F100" s="59" t="str">
        <f>IFERROR(__xludf.DUMMYFUNCTION("""COMPUTED_VALUE"""),"Libya")</f>
        <v>Libya</v>
      </c>
      <c r="G100" s="59" t="str">
        <f>IFERROR(__xludf.DUMMYFUNCTION("""COMPUTED_VALUE"""),"Lybia")</f>
        <v>Lybia</v>
      </c>
    </row>
    <row r="101">
      <c r="A101" s="59" t="str">
        <f>IFERROR(__xludf.DUMMYFUNCTION("""COMPUTED_VALUE"""),"LI")</f>
        <v>LI</v>
      </c>
      <c r="B101" s="59" t="str">
        <f>IFERROR(__xludf.DUMMYFUNCTION("""COMPUTED_VALUE"""),"リヒテンシュタイン")</f>
        <v>リヒテンシュタイン</v>
      </c>
      <c r="C101" s="59" t="str">
        <f>IFERROR(__xludf.DUMMYFUNCTION("""COMPUTED_VALUE"""),"Liechtenstein")</f>
        <v>Liechtenstein</v>
      </c>
      <c r="D101" s="59" t="str">
        <f>IFERROR(__xludf.DUMMYFUNCTION("""COMPUTED_VALUE"""),"Liechtenstein")</f>
        <v>Liechtenstein</v>
      </c>
      <c r="E101" s="59" t="str">
        <f>IFERROR(__xludf.DUMMYFUNCTION("""COMPUTED_VALUE"""),"Liechtenstein")</f>
        <v>Liechtenstein</v>
      </c>
      <c r="F101" s="59" t="str">
        <f>IFERROR(__xludf.DUMMYFUNCTION("""COMPUTED_VALUE"""),"Liechtenstein")</f>
        <v>Liechtenstein</v>
      </c>
      <c r="G101" s="59" t="str">
        <f>IFERROR(__xludf.DUMMYFUNCTION("""COMPUTED_VALUE"""),"Liechtenstein")</f>
        <v>Liechtenstein</v>
      </c>
    </row>
    <row r="102">
      <c r="A102" s="59" t="str">
        <f>IFERROR(__xludf.DUMMYFUNCTION("""COMPUTED_VALUE"""),"LT")</f>
        <v>LT</v>
      </c>
      <c r="B102" s="59" t="str">
        <f>IFERROR(__xludf.DUMMYFUNCTION("""COMPUTED_VALUE"""),"リトアニア")</f>
        <v>リトアニア</v>
      </c>
      <c r="C102" s="59" t="str">
        <f>IFERROR(__xludf.DUMMYFUNCTION("""COMPUTED_VALUE"""),"Lithuania")</f>
        <v>Lithuania</v>
      </c>
      <c r="D102" s="59" t="str">
        <f>IFERROR(__xludf.DUMMYFUNCTION("""COMPUTED_VALUE"""),"Lithuania")</f>
        <v>Lithuania</v>
      </c>
      <c r="E102" s="59" t="str">
        <f>IFERROR(__xludf.DUMMYFUNCTION("""COMPUTED_VALUE"""),"Lithuania")</f>
        <v>Lithuania</v>
      </c>
      <c r="F102" s="59" t="str">
        <f>IFERROR(__xludf.DUMMYFUNCTION("""COMPUTED_VALUE"""),"Lithuania")</f>
        <v>Lithuania</v>
      </c>
      <c r="G102" s="59" t="str">
        <f>IFERROR(__xludf.DUMMYFUNCTION("""COMPUTED_VALUE"""),"Litva")</f>
        <v>Litva</v>
      </c>
    </row>
    <row r="103">
      <c r="A103" s="59" t="str">
        <f>IFERROR(__xludf.DUMMYFUNCTION("""COMPUTED_VALUE"""),"LU")</f>
        <v>LU</v>
      </c>
      <c r="B103" s="59" t="str">
        <f>IFERROR(__xludf.DUMMYFUNCTION("""COMPUTED_VALUE"""),"ルクセンブルグ")</f>
        <v>ルクセンブルグ</v>
      </c>
      <c r="C103" s="59" t="str">
        <f>IFERROR(__xludf.DUMMYFUNCTION("""COMPUTED_VALUE"""),"Luxembourg")</f>
        <v>Luxembourg</v>
      </c>
      <c r="D103" s="59" t="str">
        <f>IFERROR(__xludf.DUMMYFUNCTION("""COMPUTED_VALUE"""),"Luxembourg")</f>
        <v>Luxembourg</v>
      </c>
      <c r="E103" s="59" t="str">
        <f>IFERROR(__xludf.DUMMYFUNCTION("""COMPUTED_VALUE"""),"Luxembourg")</f>
        <v>Luxembourg</v>
      </c>
      <c r="F103" s="59" t="str">
        <f>IFERROR(__xludf.DUMMYFUNCTION("""COMPUTED_VALUE"""),"Luxembourg")</f>
        <v>Luxembourg</v>
      </c>
      <c r="G103" s="59" t="str">
        <f>IFERROR(__xludf.DUMMYFUNCTION("""COMPUTED_VALUE"""),"Lúc-xăm-bua")</f>
        <v>Lúc-xăm-bua</v>
      </c>
    </row>
    <row r="104">
      <c r="A104" s="59" t="str">
        <f>IFERROR(__xludf.DUMMYFUNCTION("""COMPUTED_VALUE"""),"MO")</f>
        <v>MO</v>
      </c>
      <c r="B104" s="59" t="str">
        <f>IFERROR(__xludf.DUMMYFUNCTION("""COMPUTED_VALUE"""),"マカオ")</f>
        <v>マカオ</v>
      </c>
      <c r="C104" s="59" t="str">
        <f>IFERROR(__xludf.DUMMYFUNCTION("""COMPUTED_VALUE"""),"macau")</f>
        <v>macau</v>
      </c>
      <c r="D104" s="59" t="str">
        <f>IFERROR(__xludf.DUMMYFUNCTION("""COMPUTED_VALUE"""),"macau")</f>
        <v>macau</v>
      </c>
      <c r="E104" s="59" t="str">
        <f>IFERROR(__xludf.DUMMYFUNCTION("""COMPUTED_VALUE"""),"macau")</f>
        <v>macau</v>
      </c>
      <c r="F104" s="59" t="str">
        <f>IFERROR(__xludf.DUMMYFUNCTION("""COMPUTED_VALUE"""),"macau")</f>
        <v>macau</v>
      </c>
      <c r="G104" s="59" t="str">
        <f>IFERROR(__xludf.DUMMYFUNCTION("""COMPUTED_VALUE"""),"ma cao")</f>
        <v>ma cao</v>
      </c>
    </row>
    <row r="105">
      <c r="A105" s="59" t="str">
        <f>IFERROR(__xludf.DUMMYFUNCTION("""COMPUTED_VALUE"""),"MK")</f>
        <v>MK</v>
      </c>
      <c r="B105" s="59" t="str">
        <f>IFERROR(__xludf.DUMMYFUNCTION("""COMPUTED_VALUE"""),"マケドニア旧ユーゴスラビア共和国")</f>
        <v>マケドニア旧ユーゴスラビア共和国</v>
      </c>
      <c r="C105" s="59" t="str">
        <f>IFERROR(__xludf.DUMMYFUNCTION("""COMPUTED_VALUE"""),"Former Yugoslav Republic of Macedonia")</f>
        <v>Former Yugoslav Republic of Macedonia</v>
      </c>
      <c r="D105" s="59" t="str">
        <f>IFERROR(__xludf.DUMMYFUNCTION("""COMPUTED_VALUE"""),"Former Yugoslav Republic of Macedonia")</f>
        <v>Former Yugoslav Republic of Macedonia</v>
      </c>
      <c r="E105" s="59" t="str">
        <f>IFERROR(__xludf.DUMMYFUNCTION("""COMPUTED_VALUE"""),"Former Yugoslav Republic of Macedonia")</f>
        <v>Former Yugoslav Republic of Macedonia</v>
      </c>
      <c r="F105" s="59" t="str">
        <f>IFERROR(__xludf.DUMMYFUNCTION("""COMPUTED_VALUE"""),"Former Yugoslav Republic of Macedonia")</f>
        <v>Former Yugoslav Republic of Macedonia</v>
      </c>
      <c r="G105" s="59" t="str">
        <f>IFERROR(__xludf.DUMMYFUNCTION("""COMPUTED_VALUE"""),"Cựu Cộng hòa Nam Tư cũ Macedonia")</f>
        <v>Cựu Cộng hòa Nam Tư cũ Macedonia</v>
      </c>
    </row>
    <row r="106">
      <c r="A106" s="59" t="str">
        <f>IFERROR(__xludf.DUMMYFUNCTION("""COMPUTED_VALUE"""),"MG")</f>
        <v>MG</v>
      </c>
      <c r="B106" s="59" t="str">
        <f>IFERROR(__xludf.DUMMYFUNCTION("""COMPUTED_VALUE"""),"マダガスカル")</f>
        <v>マダガスカル</v>
      </c>
      <c r="C106" s="59" t="str">
        <f>IFERROR(__xludf.DUMMYFUNCTION("""COMPUTED_VALUE"""),"Madagascar")</f>
        <v>Madagascar</v>
      </c>
      <c r="D106" s="59" t="str">
        <f>IFERROR(__xludf.DUMMYFUNCTION("""COMPUTED_VALUE"""),"Madagascar")</f>
        <v>Madagascar</v>
      </c>
      <c r="E106" s="59" t="str">
        <f>IFERROR(__xludf.DUMMYFUNCTION("""COMPUTED_VALUE"""),"Madagascar")</f>
        <v>Madagascar</v>
      </c>
      <c r="F106" s="59" t="str">
        <f>IFERROR(__xludf.DUMMYFUNCTION("""COMPUTED_VALUE"""),"Madagascar")</f>
        <v>Madagascar</v>
      </c>
      <c r="G106" s="59" t="str">
        <f>IFERROR(__xludf.DUMMYFUNCTION("""COMPUTED_VALUE"""),"Madagascar")</f>
        <v>Madagascar</v>
      </c>
    </row>
    <row r="107">
      <c r="A107" s="59" t="str">
        <f>IFERROR(__xludf.DUMMYFUNCTION("""COMPUTED_VALUE"""),"MW")</f>
        <v>MW</v>
      </c>
      <c r="B107" s="59" t="str">
        <f>IFERROR(__xludf.DUMMYFUNCTION("""COMPUTED_VALUE"""),"マラウイ")</f>
        <v>マラウイ</v>
      </c>
      <c r="C107" s="59" t="str">
        <f>IFERROR(__xludf.DUMMYFUNCTION("""COMPUTED_VALUE"""),"Malawi")</f>
        <v>Malawi</v>
      </c>
      <c r="D107" s="59" t="str">
        <f>IFERROR(__xludf.DUMMYFUNCTION("""COMPUTED_VALUE"""),"Malawi")</f>
        <v>Malawi</v>
      </c>
      <c r="E107" s="59" t="str">
        <f>IFERROR(__xludf.DUMMYFUNCTION("""COMPUTED_VALUE"""),"Malawi")</f>
        <v>Malawi</v>
      </c>
      <c r="F107" s="59" t="str">
        <f>IFERROR(__xludf.DUMMYFUNCTION("""COMPUTED_VALUE"""),"Malawi")</f>
        <v>Malawi</v>
      </c>
      <c r="G107" s="59" t="str">
        <f>IFERROR(__xludf.DUMMYFUNCTION("""COMPUTED_VALUE"""),"Ma-lai-xi-a")</f>
        <v>Ma-lai-xi-a</v>
      </c>
    </row>
    <row r="108">
      <c r="A108" s="59" t="str">
        <f>IFERROR(__xludf.DUMMYFUNCTION("""COMPUTED_VALUE"""),"MY")</f>
        <v>MY</v>
      </c>
      <c r="B108" s="59" t="str">
        <f>IFERROR(__xludf.DUMMYFUNCTION("""COMPUTED_VALUE"""),"マレーシア")</f>
        <v>マレーシア</v>
      </c>
      <c r="C108" s="59" t="str">
        <f>IFERROR(__xludf.DUMMYFUNCTION("""COMPUTED_VALUE"""),"Malaysia")</f>
        <v>Malaysia</v>
      </c>
      <c r="D108" s="59" t="str">
        <f>IFERROR(__xludf.DUMMYFUNCTION("""COMPUTED_VALUE"""),"Malaysia")</f>
        <v>Malaysia</v>
      </c>
      <c r="E108" s="59" t="str">
        <f>IFERROR(__xludf.DUMMYFUNCTION("""COMPUTED_VALUE"""),"Malaysia")</f>
        <v>Malaysia</v>
      </c>
      <c r="F108" s="59" t="str">
        <f>IFERROR(__xludf.DUMMYFUNCTION("""COMPUTED_VALUE"""),"Malaysia")</f>
        <v>Malaysia</v>
      </c>
      <c r="G108" s="59" t="str">
        <f>IFERROR(__xludf.DUMMYFUNCTION("""COMPUTED_VALUE"""),"Malaysia")</f>
        <v>Malaysia</v>
      </c>
    </row>
    <row r="109">
      <c r="A109" s="59" t="str">
        <f>IFERROR(__xludf.DUMMYFUNCTION("""COMPUTED_VALUE"""),"MV")</f>
        <v>MV</v>
      </c>
      <c r="B109" s="59" t="str">
        <f>IFERROR(__xludf.DUMMYFUNCTION("""COMPUTED_VALUE"""),"モルディブ")</f>
        <v>モルディブ</v>
      </c>
      <c r="C109" s="59" t="str">
        <f>IFERROR(__xludf.DUMMYFUNCTION("""COMPUTED_VALUE"""),"Maldives")</f>
        <v>Maldives</v>
      </c>
      <c r="D109" s="59" t="str">
        <f>IFERROR(__xludf.DUMMYFUNCTION("""COMPUTED_VALUE"""),"Maldives")</f>
        <v>Maldives</v>
      </c>
      <c r="E109" s="59" t="str">
        <f>IFERROR(__xludf.DUMMYFUNCTION("""COMPUTED_VALUE"""),"Maldives")</f>
        <v>Maldives</v>
      </c>
      <c r="F109" s="59" t="str">
        <f>IFERROR(__xludf.DUMMYFUNCTION("""COMPUTED_VALUE"""),"Maldives")</f>
        <v>Maldives</v>
      </c>
      <c r="G109" s="59" t="str">
        <f>IFERROR(__xludf.DUMMYFUNCTION("""COMPUTED_VALUE"""),"Ma-đi-vơ")</f>
        <v>Ma-đi-vơ</v>
      </c>
    </row>
    <row r="110">
      <c r="A110" s="59" t="str">
        <f>IFERROR(__xludf.DUMMYFUNCTION("""COMPUTED_VALUE"""),"ML")</f>
        <v>ML</v>
      </c>
      <c r="B110" s="59" t="str">
        <f>IFERROR(__xludf.DUMMYFUNCTION("""COMPUTED_VALUE"""),"マリ")</f>
        <v>マリ</v>
      </c>
      <c r="C110" s="59" t="str">
        <f>IFERROR(__xludf.DUMMYFUNCTION("""COMPUTED_VALUE"""),"Mali")</f>
        <v>Mali</v>
      </c>
      <c r="D110" s="59" t="str">
        <f>IFERROR(__xludf.DUMMYFUNCTION("""COMPUTED_VALUE"""),"Mali")</f>
        <v>Mali</v>
      </c>
      <c r="E110" s="59" t="str">
        <f>IFERROR(__xludf.DUMMYFUNCTION("""COMPUTED_VALUE"""),"Mali")</f>
        <v>Mali</v>
      </c>
      <c r="F110" s="59" t="str">
        <f>IFERROR(__xludf.DUMMYFUNCTION("""COMPUTED_VALUE"""),"Mali")</f>
        <v>Mali</v>
      </c>
      <c r="G110" s="59" t="str">
        <f>IFERROR(__xludf.DUMMYFUNCTION("""COMPUTED_VALUE"""),"Ma-li")</f>
        <v>Ma-li</v>
      </c>
    </row>
    <row r="111">
      <c r="A111" s="59" t="str">
        <f>IFERROR(__xludf.DUMMYFUNCTION("""COMPUTED_VALUE"""),"MT")</f>
        <v>MT</v>
      </c>
      <c r="B111" s="59" t="str">
        <f>IFERROR(__xludf.DUMMYFUNCTION("""COMPUTED_VALUE"""),"マルタ")</f>
        <v>マルタ</v>
      </c>
      <c r="C111" s="59" t="str">
        <f>IFERROR(__xludf.DUMMYFUNCTION("""COMPUTED_VALUE"""),"Malta")</f>
        <v>Malta</v>
      </c>
      <c r="D111" s="59" t="str">
        <f>IFERROR(__xludf.DUMMYFUNCTION("""COMPUTED_VALUE"""),"Malta")</f>
        <v>Malta</v>
      </c>
      <c r="E111" s="59" t="str">
        <f>IFERROR(__xludf.DUMMYFUNCTION("""COMPUTED_VALUE"""),"Malta")</f>
        <v>Malta</v>
      </c>
      <c r="F111" s="59" t="str">
        <f>IFERROR(__xludf.DUMMYFUNCTION("""COMPUTED_VALUE"""),"Malta")</f>
        <v>Malta</v>
      </c>
      <c r="G111" s="59" t="str">
        <f>IFERROR(__xludf.DUMMYFUNCTION("""COMPUTED_VALUE"""),"Malta")</f>
        <v>Malta</v>
      </c>
    </row>
    <row r="112">
      <c r="A112" s="59" t="str">
        <f>IFERROR(__xludf.DUMMYFUNCTION("""COMPUTED_VALUE"""),"MH")</f>
        <v>MH</v>
      </c>
      <c r="B112" s="59" t="str">
        <f>IFERROR(__xludf.DUMMYFUNCTION("""COMPUTED_VALUE"""),"マーシャル諸島")</f>
        <v>マーシャル諸島</v>
      </c>
      <c r="C112" s="59" t="str">
        <f>IFERROR(__xludf.DUMMYFUNCTION("""COMPUTED_VALUE"""),"marshall islands")</f>
        <v>marshall islands</v>
      </c>
      <c r="D112" s="59" t="str">
        <f>IFERROR(__xludf.DUMMYFUNCTION("""COMPUTED_VALUE"""),"marshall islands")</f>
        <v>marshall islands</v>
      </c>
      <c r="E112" s="59" t="str">
        <f>IFERROR(__xludf.DUMMYFUNCTION("""COMPUTED_VALUE"""),"marshall islands")</f>
        <v>marshall islands</v>
      </c>
      <c r="F112" s="59" t="str">
        <f>IFERROR(__xludf.DUMMYFUNCTION("""COMPUTED_VALUE"""),"marshall islands")</f>
        <v>marshall islands</v>
      </c>
      <c r="G112" s="59" t="str">
        <f>IFERROR(__xludf.DUMMYFUNCTION("""COMPUTED_VALUE"""),"đảo Marshall")</f>
        <v>đảo Marshall</v>
      </c>
    </row>
    <row r="113">
      <c r="A113" s="59" t="str">
        <f>IFERROR(__xludf.DUMMYFUNCTION("""COMPUTED_VALUE"""),"MR")</f>
        <v>MR</v>
      </c>
      <c r="B113" s="59" t="str">
        <f>IFERROR(__xludf.DUMMYFUNCTION("""COMPUTED_VALUE"""),"モーリタニア")</f>
        <v>モーリタニア</v>
      </c>
      <c r="C113" s="59" t="str">
        <f>IFERROR(__xludf.DUMMYFUNCTION("""COMPUTED_VALUE"""),"Mauritania")</f>
        <v>Mauritania</v>
      </c>
      <c r="D113" s="59" t="str">
        <f>IFERROR(__xludf.DUMMYFUNCTION("""COMPUTED_VALUE"""),"Mauritania")</f>
        <v>Mauritania</v>
      </c>
      <c r="E113" s="59" t="str">
        <f>IFERROR(__xludf.DUMMYFUNCTION("""COMPUTED_VALUE"""),"Mauritania")</f>
        <v>Mauritania</v>
      </c>
      <c r="F113" s="59" t="str">
        <f>IFERROR(__xludf.DUMMYFUNCTION("""COMPUTED_VALUE"""),"Mauritania")</f>
        <v>Mauritania</v>
      </c>
      <c r="G113" s="59" t="str">
        <f>IFERROR(__xludf.DUMMYFUNCTION("""COMPUTED_VALUE"""),"Mauritanie")</f>
        <v>Mauritanie</v>
      </c>
    </row>
    <row r="114">
      <c r="A114" s="59" t="str">
        <f>IFERROR(__xludf.DUMMYFUNCTION("""COMPUTED_VALUE"""),"MU")</f>
        <v>MU</v>
      </c>
      <c r="B114" s="59" t="str">
        <f>IFERROR(__xludf.DUMMYFUNCTION("""COMPUTED_VALUE"""),"モーリシャス")</f>
        <v>モーリシャス</v>
      </c>
      <c r="C114" s="59" t="str">
        <f>IFERROR(__xludf.DUMMYFUNCTION("""COMPUTED_VALUE"""),"Mauritius")</f>
        <v>Mauritius</v>
      </c>
      <c r="D114" s="59" t="str">
        <f>IFERROR(__xludf.DUMMYFUNCTION("""COMPUTED_VALUE"""),"Mauritius")</f>
        <v>Mauritius</v>
      </c>
      <c r="E114" s="59" t="str">
        <f>IFERROR(__xludf.DUMMYFUNCTION("""COMPUTED_VALUE"""),"Mauritius")</f>
        <v>Mauritius</v>
      </c>
      <c r="F114" s="59" t="str">
        <f>IFERROR(__xludf.DUMMYFUNCTION("""COMPUTED_VALUE"""),"Mauritius")</f>
        <v>Mauritius</v>
      </c>
      <c r="G114" s="59" t="str">
        <f>IFERROR(__xludf.DUMMYFUNCTION("""COMPUTED_VALUE"""),"Mauritius")</f>
        <v>Mauritius</v>
      </c>
    </row>
    <row r="115">
      <c r="A115" s="59" t="str">
        <f>IFERROR(__xludf.DUMMYFUNCTION("""COMPUTED_VALUE"""),"YT")</f>
        <v>YT</v>
      </c>
      <c r="B115" s="59" t="str">
        <f>IFERROR(__xludf.DUMMYFUNCTION("""COMPUTED_VALUE"""),"マイヨット島")</f>
        <v>マイヨット島</v>
      </c>
      <c r="C115" s="59" t="str">
        <f>IFERROR(__xludf.DUMMYFUNCTION("""COMPUTED_VALUE"""),"Mayotte Island")</f>
        <v>Mayotte Island</v>
      </c>
      <c r="D115" s="59" t="str">
        <f>IFERROR(__xludf.DUMMYFUNCTION("""COMPUTED_VALUE"""),"Mayotte Island")</f>
        <v>Mayotte Island</v>
      </c>
      <c r="E115" s="59" t="str">
        <f>IFERROR(__xludf.DUMMYFUNCTION("""COMPUTED_VALUE"""),"Mayotte Island")</f>
        <v>Mayotte Island</v>
      </c>
      <c r="F115" s="59" t="str">
        <f>IFERROR(__xludf.DUMMYFUNCTION("""COMPUTED_VALUE"""),"Mayotte Island")</f>
        <v>Mayotte Island</v>
      </c>
      <c r="G115" s="59" t="str">
        <f>IFERROR(__xludf.DUMMYFUNCTION("""COMPUTED_VALUE"""),"Đảo Mayotte")</f>
        <v>Đảo Mayotte</v>
      </c>
    </row>
    <row r="116">
      <c r="A116" s="59" t="str">
        <f>IFERROR(__xludf.DUMMYFUNCTION("""COMPUTED_VALUE"""),"MX")</f>
        <v>MX</v>
      </c>
      <c r="B116" s="59" t="str">
        <f>IFERROR(__xludf.DUMMYFUNCTION("""COMPUTED_VALUE"""),"メキシコ")</f>
        <v>メキシコ</v>
      </c>
      <c r="C116" s="59" t="str">
        <f>IFERROR(__xludf.DUMMYFUNCTION("""COMPUTED_VALUE"""),"Mexico")</f>
        <v>Mexico</v>
      </c>
      <c r="D116" s="59" t="str">
        <f>IFERROR(__xludf.DUMMYFUNCTION("""COMPUTED_VALUE"""),"Mexico")</f>
        <v>Mexico</v>
      </c>
      <c r="E116" s="59" t="str">
        <f>IFERROR(__xludf.DUMMYFUNCTION("""COMPUTED_VALUE"""),"Mexico")</f>
        <v>Mexico</v>
      </c>
      <c r="F116" s="59" t="str">
        <f>IFERROR(__xludf.DUMMYFUNCTION("""COMPUTED_VALUE"""),"Mexico")</f>
        <v>Mexico</v>
      </c>
      <c r="G116" s="59" t="str">
        <f>IFERROR(__xludf.DUMMYFUNCTION("""COMPUTED_VALUE"""),"Mexico")</f>
        <v>Mexico</v>
      </c>
    </row>
    <row r="117">
      <c r="A117" s="59" t="str">
        <f>IFERROR(__xludf.DUMMYFUNCTION("""COMPUTED_VALUE"""),"FM")</f>
        <v>FM</v>
      </c>
      <c r="B117" s="59" t="str">
        <f>IFERROR(__xludf.DUMMYFUNCTION("""COMPUTED_VALUE"""),"ミクロネシア")</f>
        <v>ミクロネシア</v>
      </c>
      <c r="C117" s="59" t="str">
        <f>IFERROR(__xludf.DUMMYFUNCTION("""COMPUTED_VALUE"""),"Micronesia")</f>
        <v>Micronesia</v>
      </c>
      <c r="D117" s="59" t="str">
        <f>IFERROR(__xludf.DUMMYFUNCTION("""COMPUTED_VALUE"""),"Micronesia")</f>
        <v>Micronesia</v>
      </c>
      <c r="E117" s="59" t="str">
        <f>IFERROR(__xludf.DUMMYFUNCTION("""COMPUTED_VALUE"""),"Micronesia")</f>
        <v>Micronesia</v>
      </c>
      <c r="F117" s="59" t="str">
        <f>IFERROR(__xludf.DUMMYFUNCTION("""COMPUTED_VALUE"""),"Micronesia")</f>
        <v>Micronesia</v>
      </c>
      <c r="G117" s="59" t="str">
        <f>IFERROR(__xludf.DUMMYFUNCTION("""COMPUTED_VALUE"""),"Liên bang Micronesia")</f>
        <v>Liên bang Micronesia</v>
      </c>
    </row>
    <row r="118">
      <c r="A118" s="59" t="str">
        <f>IFERROR(__xludf.DUMMYFUNCTION("""COMPUTED_VALUE"""),"MD")</f>
        <v>MD</v>
      </c>
      <c r="B118" s="59" t="str">
        <f>IFERROR(__xludf.DUMMYFUNCTION("""COMPUTED_VALUE"""),"モルドバ")</f>
        <v>モルドバ</v>
      </c>
      <c r="C118" s="59" t="str">
        <f>IFERROR(__xludf.DUMMYFUNCTION("""COMPUTED_VALUE"""),"Moldova")</f>
        <v>Moldova</v>
      </c>
      <c r="D118" s="59" t="str">
        <f>IFERROR(__xludf.DUMMYFUNCTION("""COMPUTED_VALUE"""),"Moldova")</f>
        <v>Moldova</v>
      </c>
      <c r="E118" s="59" t="str">
        <f>IFERROR(__xludf.DUMMYFUNCTION("""COMPUTED_VALUE"""),"Moldova")</f>
        <v>Moldova</v>
      </c>
      <c r="F118" s="59" t="str">
        <f>IFERROR(__xludf.DUMMYFUNCTION("""COMPUTED_VALUE"""),"Moldova")</f>
        <v>Moldova</v>
      </c>
      <c r="G118" s="59" t="str">
        <f>IFERROR(__xludf.DUMMYFUNCTION("""COMPUTED_VALUE"""),"Modova")</f>
        <v>Modova</v>
      </c>
    </row>
    <row r="119">
      <c r="A119" s="59" t="str">
        <f>IFERROR(__xludf.DUMMYFUNCTION("""COMPUTED_VALUE"""),"MC")</f>
        <v>MC</v>
      </c>
      <c r="B119" s="59" t="str">
        <f>IFERROR(__xludf.DUMMYFUNCTION("""COMPUTED_VALUE"""),"モナコ")</f>
        <v>モナコ</v>
      </c>
      <c r="C119" s="59" t="str">
        <f>IFERROR(__xludf.DUMMYFUNCTION("""COMPUTED_VALUE"""),"Monaco")</f>
        <v>Monaco</v>
      </c>
      <c r="D119" s="59" t="str">
        <f>IFERROR(__xludf.DUMMYFUNCTION("""COMPUTED_VALUE"""),"Monaco")</f>
        <v>Monaco</v>
      </c>
      <c r="E119" s="59" t="str">
        <f>IFERROR(__xludf.DUMMYFUNCTION("""COMPUTED_VALUE"""),"Monaco")</f>
        <v>Monaco</v>
      </c>
      <c r="F119" s="59" t="str">
        <f>IFERROR(__xludf.DUMMYFUNCTION("""COMPUTED_VALUE"""),"Monaco")</f>
        <v>Monaco</v>
      </c>
      <c r="G119" s="59" t="str">
        <f>IFERROR(__xludf.DUMMYFUNCTION("""COMPUTED_VALUE"""),"Monaco")</f>
        <v>Monaco</v>
      </c>
    </row>
    <row r="120">
      <c r="A120" s="59" t="str">
        <f>IFERROR(__xludf.DUMMYFUNCTION("""COMPUTED_VALUE"""),"MN")</f>
        <v>MN</v>
      </c>
      <c r="B120" s="59" t="str">
        <f>IFERROR(__xludf.DUMMYFUNCTION("""COMPUTED_VALUE"""),"モンゴル")</f>
        <v>モンゴル</v>
      </c>
      <c r="C120" s="59" t="str">
        <f>IFERROR(__xludf.DUMMYFUNCTION("""COMPUTED_VALUE"""),"Mongolia")</f>
        <v>Mongolia</v>
      </c>
      <c r="D120" s="59" t="str">
        <f>IFERROR(__xludf.DUMMYFUNCTION("""COMPUTED_VALUE"""),"Mongolia")</f>
        <v>Mongolia</v>
      </c>
      <c r="E120" s="59" t="str">
        <f>IFERROR(__xludf.DUMMYFUNCTION("""COMPUTED_VALUE"""),"Mongolia")</f>
        <v>Mongolia</v>
      </c>
      <c r="F120" s="59" t="str">
        <f>IFERROR(__xludf.DUMMYFUNCTION("""COMPUTED_VALUE"""),"Mongolia")</f>
        <v>Mongolia</v>
      </c>
      <c r="G120" s="59" t="str">
        <f>IFERROR(__xludf.DUMMYFUNCTION("""COMPUTED_VALUE"""),"Mông Cổ")</f>
        <v>Mông Cổ</v>
      </c>
    </row>
    <row r="121">
      <c r="A121" s="59" t="str">
        <f>IFERROR(__xludf.DUMMYFUNCTION("""COMPUTED_VALUE"""),"MS")</f>
        <v>MS</v>
      </c>
      <c r="B121" s="59" t="str">
        <f>IFERROR(__xludf.DUMMYFUNCTION("""COMPUTED_VALUE"""),"モンセラット")</f>
        <v>モンセラット</v>
      </c>
      <c r="C121" s="59" t="str">
        <f>IFERROR(__xludf.DUMMYFUNCTION("""COMPUTED_VALUE"""),"Montserrat")</f>
        <v>Montserrat</v>
      </c>
      <c r="D121" s="59" t="str">
        <f>IFERROR(__xludf.DUMMYFUNCTION("""COMPUTED_VALUE"""),"Montserrat")</f>
        <v>Montserrat</v>
      </c>
      <c r="E121" s="59" t="str">
        <f>IFERROR(__xludf.DUMMYFUNCTION("""COMPUTED_VALUE"""),"Montserrat")</f>
        <v>Montserrat</v>
      </c>
      <c r="F121" s="59" t="str">
        <f>IFERROR(__xludf.DUMMYFUNCTION("""COMPUTED_VALUE"""),"Montserrat")</f>
        <v>Montserrat</v>
      </c>
      <c r="G121" s="59" t="str">
        <f>IFERROR(__xludf.DUMMYFUNCTION("""COMPUTED_VALUE"""),"Montserrat")</f>
        <v>Montserrat</v>
      </c>
    </row>
    <row r="122">
      <c r="A122" s="59" t="str">
        <f>IFERROR(__xludf.DUMMYFUNCTION("""COMPUTED_VALUE"""),"MA")</f>
        <v>MA</v>
      </c>
      <c r="B122" s="59" t="str">
        <f>IFERROR(__xludf.DUMMYFUNCTION("""COMPUTED_VALUE"""),"モロッコ")</f>
        <v>モロッコ</v>
      </c>
      <c r="C122" s="59" t="str">
        <f>IFERROR(__xludf.DUMMYFUNCTION("""COMPUTED_VALUE"""),"Morocco")</f>
        <v>Morocco</v>
      </c>
      <c r="D122" s="59" t="str">
        <f>IFERROR(__xludf.DUMMYFUNCTION("""COMPUTED_VALUE"""),"Morocco")</f>
        <v>Morocco</v>
      </c>
      <c r="E122" s="59" t="str">
        <f>IFERROR(__xludf.DUMMYFUNCTION("""COMPUTED_VALUE"""),"Morocco")</f>
        <v>Morocco</v>
      </c>
      <c r="F122" s="59" t="str">
        <f>IFERROR(__xludf.DUMMYFUNCTION("""COMPUTED_VALUE"""),"Morocco")</f>
        <v>Morocco</v>
      </c>
      <c r="G122" s="59" t="str">
        <f>IFERROR(__xludf.DUMMYFUNCTION("""COMPUTED_VALUE"""),"Ma-rốc")</f>
        <v>Ma-rốc</v>
      </c>
    </row>
    <row r="123">
      <c r="A123" s="59" t="str">
        <f>IFERROR(__xludf.DUMMYFUNCTION("""COMPUTED_VALUE"""),"MM")</f>
        <v>MM</v>
      </c>
      <c r="B123" s="59" t="str">
        <f>IFERROR(__xludf.DUMMYFUNCTION("""COMPUTED_VALUE"""),"ミャンマー")</f>
        <v>ミャンマー</v>
      </c>
      <c r="C123" s="59" t="str">
        <f>IFERROR(__xludf.DUMMYFUNCTION("""COMPUTED_VALUE"""),"Myanmar")</f>
        <v>Myanmar</v>
      </c>
      <c r="D123" s="59" t="str">
        <f>IFERROR(__xludf.DUMMYFUNCTION("""COMPUTED_VALUE"""),"Myanmar")</f>
        <v>Myanmar</v>
      </c>
      <c r="E123" s="59" t="str">
        <f>IFERROR(__xludf.DUMMYFUNCTION("""COMPUTED_VALUE"""),"Myanmar")</f>
        <v>Myanmar</v>
      </c>
      <c r="F123" s="59" t="str">
        <f>IFERROR(__xludf.DUMMYFUNCTION("""COMPUTED_VALUE"""),"Myanmar")</f>
        <v>Myanmar</v>
      </c>
      <c r="G123" s="59" t="str">
        <f>IFERROR(__xludf.DUMMYFUNCTION("""COMPUTED_VALUE"""),"Myanma")</f>
        <v>Myanma</v>
      </c>
    </row>
    <row r="124">
      <c r="A124" s="59" t="str">
        <f>IFERROR(__xludf.DUMMYFUNCTION("""COMPUTED_VALUE"""),"NA")</f>
        <v>NA</v>
      </c>
      <c r="B124" s="59" t="str">
        <f>IFERROR(__xludf.DUMMYFUNCTION("""COMPUTED_VALUE"""),"ナミビア")</f>
        <v>ナミビア</v>
      </c>
      <c r="C124" s="59" t="str">
        <f>IFERROR(__xludf.DUMMYFUNCTION("""COMPUTED_VALUE"""),"Namibia")</f>
        <v>Namibia</v>
      </c>
      <c r="D124" s="59" t="str">
        <f>IFERROR(__xludf.DUMMYFUNCTION("""COMPUTED_VALUE"""),"Namibia")</f>
        <v>Namibia</v>
      </c>
      <c r="E124" s="59" t="str">
        <f>IFERROR(__xludf.DUMMYFUNCTION("""COMPUTED_VALUE"""),"Namibia")</f>
        <v>Namibia</v>
      </c>
      <c r="F124" s="59" t="str">
        <f>IFERROR(__xludf.DUMMYFUNCTION("""COMPUTED_VALUE"""),"Namibia")</f>
        <v>Namibia</v>
      </c>
      <c r="G124" s="59" t="str">
        <f>IFERROR(__xludf.DUMMYFUNCTION("""COMPUTED_VALUE"""),"Namibia")</f>
        <v>Namibia</v>
      </c>
    </row>
    <row r="125">
      <c r="A125" s="59" t="str">
        <f>IFERROR(__xludf.DUMMYFUNCTION("""COMPUTED_VALUE"""),"NP")</f>
        <v>NP</v>
      </c>
      <c r="B125" s="59" t="str">
        <f>IFERROR(__xludf.DUMMYFUNCTION("""COMPUTED_VALUE"""),"ネパール")</f>
        <v>ネパール</v>
      </c>
      <c r="C125" s="59" t="str">
        <f>IFERROR(__xludf.DUMMYFUNCTION("""COMPUTED_VALUE"""),"Nepal")</f>
        <v>Nepal</v>
      </c>
      <c r="D125" s="59" t="str">
        <f>IFERROR(__xludf.DUMMYFUNCTION("""COMPUTED_VALUE"""),"Nepal")</f>
        <v>Nepal</v>
      </c>
      <c r="E125" s="59" t="str">
        <f>IFERROR(__xludf.DUMMYFUNCTION("""COMPUTED_VALUE"""),"Nepal")</f>
        <v>Nepal</v>
      </c>
      <c r="F125" s="59" t="str">
        <f>IFERROR(__xludf.DUMMYFUNCTION("""COMPUTED_VALUE"""),"Nepal")</f>
        <v>Nepal</v>
      </c>
      <c r="G125" s="59" t="str">
        <f>IFERROR(__xludf.DUMMYFUNCTION("""COMPUTED_VALUE"""),"Nê-pan")</f>
        <v>Nê-pan</v>
      </c>
    </row>
    <row r="126">
      <c r="A126" s="59" t="str">
        <f>IFERROR(__xludf.DUMMYFUNCTION("""COMPUTED_VALUE"""),"NL")</f>
        <v>NL</v>
      </c>
      <c r="B126" s="59" t="str">
        <f>IFERROR(__xludf.DUMMYFUNCTION("""COMPUTED_VALUE"""),"オランダ")</f>
        <v>オランダ</v>
      </c>
      <c r="C126" s="59" t="str">
        <f>IFERROR(__xludf.DUMMYFUNCTION("""COMPUTED_VALUE"""),"Netherlands")</f>
        <v>Netherlands</v>
      </c>
      <c r="D126" s="59" t="str">
        <f>IFERROR(__xludf.DUMMYFUNCTION("""COMPUTED_VALUE"""),"Netherlands")</f>
        <v>Netherlands</v>
      </c>
      <c r="E126" s="59" t="str">
        <f>IFERROR(__xludf.DUMMYFUNCTION("""COMPUTED_VALUE"""),"Netherlands")</f>
        <v>Netherlands</v>
      </c>
      <c r="F126" s="59" t="str">
        <f>IFERROR(__xludf.DUMMYFUNCTION("""COMPUTED_VALUE"""),"Netherlands")</f>
        <v>Netherlands</v>
      </c>
      <c r="G126" s="59" t="str">
        <f>IFERROR(__xludf.DUMMYFUNCTION("""COMPUTED_VALUE"""),"Hà Lan")</f>
        <v>Hà Lan</v>
      </c>
    </row>
    <row r="127">
      <c r="A127" s="59" t="str">
        <f>IFERROR(__xludf.DUMMYFUNCTION("""COMPUTED_VALUE"""),"NC")</f>
        <v>NC</v>
      </c>
      <c r="B127" s="59" t="str">
        <f>IFERROR(__xludf.DUMMYFUNCTION("""COMPUTED_VALUE"""),"ニューカレドニア")</f>
        <v>ニューカレドニア</v>
      </c>
      <c r="C127" s="59" t="str">
        <f>IFERROR(__xludf.DUMMYFUNCTION("""COMPUTED_VALUE"""),"New Caledonia")</f>
        <v>New Caledonia</v>
      </c>
      <c r="D127" s="59" t="str">
        <f>IFERROR(__xludf.DUMMYFUNCTION("""COMPUTED_VALUE"""),"New Caledonia")</f>
        <v>New Caledonia</v>
      </c>
      <c r="E127" s="59" t="str">
        <f>IFERROR(__xludf.DUMMYFUNCTION("""COMPUTED_VALUE"""),"New Caledonia")</f>
        <v>New Caledonia</v>
      </c>
      <c r="F127" s="59" t="str">
        <f>IFERROR(__xludf.DUMMYFUNCTION("""COMPUTED_VALUE"""),"New Caledonia")</f>
        <v>New Caledonia</v>
      </c>
      <c r="G127" s="59" t="str">
        <f>IFERROR(__xludf.DUMMYFUNCTION("""COMPUTED_VALUE"""),"Caledonia mới")</f>
        <v>Caledonia mới</v>
      </c>
    </row>
    <row r="128">
      <c r="A128" s="59" t="str">
        <f>IFERROR(__xludf.DUMMYFUNCTION("""COMPUTED_VALUE"""),"NZ")</f>
        <v>NZ</v>
      </c>
      <c r="B128" s="59" t="str">
        <f>IFERROR(__xludf.DUMMYFUNCTION("""COMPUTED_VALUE"""),"ニュージーランド")</f>
        <v>ニュージーランド</v>
      </c>
      <c r="C128" s="59" t="str">
        <f>IFERROR(__xludf.DUMMYFUNCTION("""COMPUTED_VALUE"""),"new zealand")</f>
        <v>new zealand</v>
      </c>
      <c r="D128" s="59" t="str">
        <f>IFERROR(__xludf.DUMMYFUNCTION("""COMPUTED_VALUE"""),"new zealand")</f>
        <v>new zealand</v>
      </c>
      <c r="E128" s="59" t="str">
        <f>IFERROR(__xludf.DUMMYFUNCTION("""COMPUTED_VALUE"""),"new zealand")</f>
        <v>new zealand</v>
      </c>
      <c r="F128" s="59" t="str">
        <f>IFERROR(__xludf.DUMMYFUNCTION("""COMPUTED_VALUE"""),"new zealand")</f>
        <v>new zealand</v>
      </c>
      <c r="G128" s="59" t="str">
        <f>IFERROR(__xludf.DUMMYFUNCTION("""COMPUTED_VALUE"""),"Tân Tây Lan")</f>
        <v>Tân Tây Lan</v>
      </c>
    </row>
    <row r="129">
      <c r="A129" s="59" t="str">
        <f>IFERROR(__xludf.DUMMYFUNCTION("""COMPUTED_VALUE"""),"NI")</f>
        <v>NI</v>
      </c>
      <c r="B129" s="59" t="str">
        <f>IFERROR(__xludf.DUMMYFUNCTION("""COMPUTED_VALUE"""),"ニカラグア")</f>
        <v>ニカラグア</v>
      </c>
      <c r="C129" s="59" t="str">
        <f>IFERROR(__xludf.DUMMYFUNCTION("""COMPUTED_VALUE"""),"Nicaragua")</f>
        <v>Nicaragua</v>
      </c>
      <c r="D129" s="59" t="str">
        <f>IFERROR(__xludf.DUMMYFUNCTION("""COMPUTED_VALUE"""),"Nicaragua")</f>
        <v>Nicaragua</v>
      </c>
      <c r="E129" s="59" t="str">
        <f>IFERROR(__xludf.DUMMYFUNCTION("""COMPUTED_VALUE"""),"Nicaragua")</f>
        <v>Nicaragua</v>
      </c>
      <c r="F129" s="59" t="str">
        <f>IFERROR(__xludf.DUMMYFUNCTION("""COMPUTED_VALUE"""),"Nicaragua")</f>
        <v>Nicaragua</v>
      </c>
      <c r="G129" s="59" t="str">
        <f>IFERROR(__xludf.DUMMYFUNCTION("""COMPUTED_VALUE"""),"Ni-ca-ra-goa")</f>
        <v>Ni-ca-ra-goa</v>
      </c>
    </row>
    <row r="130">
      <c r="A130" s="59" t="str">
        <f>IFERROR(__xludf.DUMMYFUNCTION("""COMPUTED_VALUE"""),"NE")</f>
        <v>NE</v>
      </c>
      <c r="B130" s="59" t="str">
        <f>IFERROR(__xludf.DUMMYFUNCTION("""COMPUTED_VALUE"""),"ニジェール")</f>
        <v>ニジェール</v>
      </c>
      <c r="C130" s="59" t="str">
        <f>IFERROR(__xludf.DUMMYFUNCTION("""COMPUTED_VALUE"""),"Niger")</f>
        <v>Niger</v>
      </c>
      <c r="D130" s="59" t="str">
        <f>IFERROR(__xludf.DUMMYFUNCTION("""COMPUTED_VALUE"""),"Niger")</f>
        <v>Niger</v>
      </c>
      <c r="E130" s="59" t="str">
        <f>IFERROR(__xludf.DUMMYFUNCTION("""COMPUTED_VALUE"""),"Niger")</f>
        <v>Niger</v>
      </c>
      <c r="F130" s="59" t="str">
        <f>IFERROR(__xludf.DUMMYFUNCTION("""COMPUTED_VALUE"""),"Niger")</f>
        <v>Niger</v>
      </c>
      <c r="G130" s="59" t="str">
        <f>IFERROR(__xludf.DUMMYFUNCTION("""COMPUTED_VALUE"""),"Ni-giê-ri-a")</f>
        <v>Ni-giê-ri-a</v>
      </c>
    </row>
    <row r="131">
      <c r="A131" s="59" t="str">
        <f>IFERROR(__xludf.DUMMYFUNCTION("""COMPUTED_VALUE"""),"NG")</f>
        <v>NG</v>
      </c>
      <c r="B131" s="59" t="str">
        <f>IFERROR(__xludf.DUMMYFUNCTION("""COMPUTED_VALUE"""),"ナイジェリア")</f>
        <v>ナイジェリア</v>
      </c>
      <c r="C131" s="59" t="str">
        <f>IFERROR(__xludf.DUMMYFUNCTION("""COMPUTED_VALUE"""),"Nigeria")</f>
        <v>Nigeria</v>
      </c>
      <c r="D131" s="59" t="str">
        <f>IFERROR(__xludf.DUMMYFUNCTION("""COMPUTED_VALUE"""),"Nigeria")</f>
        <v>Nigeria</v>
      </c>
      <c r="E131" s="59" t="str">
        <f>IFERROR(__xludf.DUMMYFUNCTION("""COMPUTED_VALUE"""),"Nigeria")</f>
        <v>Nigeria</v>
      </c>
      <c r="F131" s="59" t="str">
        <f>IFERROR(__xludf.DUMMYFUNCTION("""COMPUTED_VALUE"""),"Nigeria")</f>
        <v>Nigeria</v>
      </c>
      <c r="G131" s="59" t="str">
        <f>IFERROR(__xludf.DUMMYFUNCTION("""COMPUTED_VALUE"""),"Ni-giê-ri-a")</f>
        <v>Ni-giê-ri-a</v>
      </c>
    </row>
    <row r="132">
      <c r="A132" s="59" t="str">
        <f>IFERROR(__xludf.DUMMYFUNCTION("""COMPUTED_VALUE"""),"NU")</f>
        <v>NU</v>
      </c>
      <c r="B132" s="59" t="str">
        <f>IFERROR(__xludf.DUMMYFUNCTION("""COMPUTED_VALUE"""),"ニウエ")</f>
        <v>ニウエ</v>
      </c>
      <c r="C132" s="59" t="str">
        <f>IFERROR(__xludf.DUMMYFUNCTION("""COMPUTED_VALUE"""),"Niue")</f>
        <v>Niue</v>
      </c>
      <c r="D132" s="59" t="str">
        <f>IFERROR(__xludf.DUMMYFUNCTION("""COMPUTED_VALUE"""),"Niue")</f>
        <v>Niue</v>
      </c>
      <c r="E132" s="59" t="str">
        <f>IFERROR(__xludf.DUMMYFUNCTION("""COMPUTED_VALUE"""),"Niue")</f>
        <v>Niue</v>
      </c>
      <c r="F132" s="59" t="str">
        <f>IFERROR(__xludf.DUMMYFUNCTION("""COMPUTED_VALUE"""),"Niue")</f>
        <v>Niue</v>
      </c>
      <c r="G132" s="59" t="str">
        <f>IFERROR(__xludf.DUMMYFUNCTION("""COMPUTED_VALUE"""),"Niue")</f>
        <v>Niue</v>
      </c>
    </row>
    <row r="133">
      <c r="A133" s="59" t="str">
        <f>IFERROR(__xludf.DUMMYFUNCTION("""COMPUTED_VALUE"""),"NO")</f>
        <v>NO</v>
      </c>
      <c r="B133" s="59" t="str">
        <f>IFERROR(__xludf.DUMMYFUNCTION("""COMPUTED_VALUE"""),"ノルウェー")</f>
        <v>ノルウェー</v>
      </c>
      <c r="C133" s="59" t="str">
        <f>IFERROR(__xludf.DUMMYFUNCTION("""COMPUTED_VALUE"""),"Norway")</f>
        <v>Norway</v>
      </c>
      <c r="D133" s="59" t="str">
        <f>IFERROR(__xludf.DUMMYFUNCTION("""COMPUTED_VALUE"""),"Norway")</f>
        <v>Norway</v>
      </c>
      <c r="E133" s="59" t="str">
        <f>IFERROR(__xludf.DUMMYFUNCTION("""COMPUTED_VALUE"""),"Norway")</f>
        <v>Norway</v>
      </c>
      <c r="F133" s="59" t="str">
        <f>IFERROR(__xludf.DUMMYFUNCTION("""COMPUTED_VALUE"""),"Norway")</f>
        <v>Norway</v>
      </c>
      <c r="G133" s="59" t="str">
        <f>IFERROR(__xludf.DUMMYFUNCTION("""COMPUTED_VALUE"""),"Na Uy")</f>
        <v>Na Uy</v>
      </c>
    </row>
    <row r="134">
      <c r="A134" s="59" t="str">
        <f>IFERROR(__xludf.DUMMYFUNCTION("""COMPUTED_VALUE"""),"OM")</f>
        <v>OM</v>
      </c>
      <c r="B134" s="59" t="str">
        <f>IFERROR(__xludf.DUMMYFUNCTION("""COMPUTED_VALUE"""),"オマーン")</f>
        <v>オマーン</v>
      </c>
      <c r="C134" s="59" t="str">
        <f>IFERROR(__xludf.DUMMYFUNCTION("""COMPUTED_VALUE"""),"Oman")</f>
        <v>Oman</v>
      </c>
      <c r="D134" s="59" t="str">
        <f>IFERROR(__xludf.DUMMYFUNCTION("""COMPUTED_VALUE"""),"Oman")</f>
        <v>Oman</v>
      </c>
      <c r="E134" s="59" t="str">
        <f>IFERROR(__xludf.DUMMYFUNCTION("""COMPUTED_VALUE"""),"Oman")</f>
        <v>Oman</v>
      </c>
      <c r="F134" s="59" t="str">
        <f>IFERROR(__xludf.DUMMYFUNCTION("""COMPUTED_VALUE"""),"Oman")</f>
        <v>Oman</v>
      </c>
      <c r="G134" s="59" t="str">
        <f>IFERROR(__xludf.DUMMYFUNCTION("""COMPUTED_VALUE"""),"Ô-man")</f>
        <v>Ô-man</v>
      </c>
    </row>
    <row r="135">
      <c r="A135" s="59" t="str">
        <f>IFERROR(__xludf.DUMMYFUNCTION("""COMPUTED_VALUE"""),"PK")</f>
        <v>PK</v>
      </c>
      <c r="B135" s="59" t="str">
        <f>IFERROR(__xludf.DUMMYFUNCTION("""COMPUTED_VALUE"""),"パキスタン")</f>
        <v>パキスタン</v>
      </c>
      <c r="C135" s="59" t="str">
        <f>IFERROR(__xludf.DUMMYFUNCTION("""COMPUTED_VALUE"""),"Pakistan")</f>
        <v>Pakistan</v>
      </c>
      <c r="D135" s="59" t="str">
        <f>IFERROR(__xludf.DUMMYFUNCTION("""COMPUTED_VALUE"""),"Pakistan")</f>
        <v>Pakistan</v>
      </c>
      <c r="E135" s="59" t="str">
        <f>IFERROR(__xludf.DUMMYFUNCTION("""COMPUTED_VALUE"""),"Pakistan")</f>
        <v>Pakistan</v>
      </c>
      <c r="F135" s="59" t="str">
        <f>IFERROR(__xludf.DUMMYFUNCTION("""COMPUTED_VALUE"""),"Pakistan")</f>
        <v>Pakistan</v>
      </c>
      <c r="G135" s="59" t="str">
        <f>IFERROR(__xludf.DUMMYFUNCTION("""COMPUTED_VALUE"""),"Pa-ki-xtan")</f>
        <v>Pa-ki-xtan</v>
      </c>
    </row>
    <row r="136">
      <c r="A136" s="59" t="str">
        <f>IFERROR(__xludf.DUMMYFUNCTION("""COMPUTED_VALUE"""),"PA")</f>
        <v>PA</v>
      </c>
      <c r="B136" s="59" t="str">
        <f>IFERROR(__xludf.DUMMYFUNCTION("""COMPUTED_VALUE"""),"パナマ")</f>
        <v>パナマ</v>
      </c>
      <c r="C136" s="59" t="str">
        <f>IFERROR(__xludf.DUMMYFUNCTION("""COMPUTED_VALUE"""),"Panama")</f>
        <v>Panama</v>
      </c>
      <c r="D136" s="59" t="str">
        <f>IFERROR(__xludf.DUMMYFUNCTION("""COMPUTED_VALUE"""),"Panama")</f>
        <v>Panama</v>
      </c>
      <c r="E136" s="59" t="str">
        <f>IFERROR(__xludf.DUMMYFUNCTION("""COMPUTED_VALUE"""),"Panama")</f>
        <v>Panama</v>
      </c>
      <c r="F136" s="59" t="str">
        <f>IFERROR(__xludf.DUMMYFUNCTION("""COMPUTED_VALUE"""),"Panama")</f>
        <v>Panama</v>
      </c>
      <c r="G136" s="59" t="str">
        <f>IFERROR(__xludf.DUMMYFUNCTION("""COMPUTED_VALUE"""),"Pa-na-ma")</f>
        <v>Pa-na-ma</v>
      </c>
    </row>
    <row r="137">
      <c r="A137" s="59" t="str">
        <f>IFERROR(__xludf.DUMMYFUNCTION("""COMPUTED_VALUE"""),"PG")</f>
        <v>PG</v>
      </c>
      <c r="B137" s="59" t="str">
        <f>IFERROR(__xludf.DUMMYFUNCTION("""COMPUTED_VALUE"""),"パプアニューギニア")</f>
        <v>パプアニューギニア</v>
      </c>
      <c r="C137" s="59" t="str">
        <f>IFERROR(__xludf.DUMMYFUNCTION("""COMPUTED_VALUE"""),"Papua New Guinea")</f>
        <v>Papua New Guinea</v>
      </c>
      <c r="D137" s="59" t="str">
        <f>IFERROR(__xludf.DUMMYFUNCTION("""COMPUTED_VALUE"""),"Papua New Guinea")</f>
        <v>Papua New Guinea</v>
      </c>
      <c r="E137" s="59" t="str">
        <f>IFERROR(__xludf.DUMMYFUNCTION("""COMPUTED_VALUE"""),"Papua New Guinea")</f>
        <v>Papua New Guinea</v>
      </c>
      <c r="F137" s="59" t="str">
        <f>IFERROR(__xludf.DUMMYFUNCTION("""COMPUTED_VALUE"""),"Papua New Guinea")</f>
        <v>Papua New Guinea</v>
      </c>
      <c r="G137" s="59" t="str">
        <f>IFERROR(__xludf.DUMMYFUNCTION("""COMPUTED_VALUE"""),"Papua New Guinea")</f>
        <v>Papua New Guinea</v>
      </c>
    </row>
    <row r="138">
      <c r="A138" s="59" t="str">
        <f>IFERROR(__xludf.DUMMYFUNCTION("""COMPUTED_VALUE"""),"PY")</f>
        <v>PY</v>
      </c>
      <c r="B138" s="59" t="str">
        <f>IFERROR(__xludf.DUMMYFUNCTION("""COMPUTED_VALUE"""),"パラグアイ")</f>
        <v>パラグアイ</v>
      </c>
      <c r="C138" s="59" t="str">
        <f>IFERROR(__xludf.DUMMYFUNCTION("""COMPUTED_VALUE"""),"Paraguay")</f>
        <v>Paraguay</v>
      </c>
      <c r="D138" s="59" t="str">
        <f>IFERROR(__xludf.DUMMYFUNCTION("""COMPUTED_VALUE"""),"Paraguay")</f>
        <v>Paraguay</v>
      </c>
      <c r="E138" s="59" t="str">
        <f>IFERROR(__xludf.DUMMYFUNCTION("""COMPUTED_VALUE"""),"Paraguay")</f>
        <v>Paraguay</v>
      </c>
      <c r="F138" s="59" t="str">
        <f>IFERROR(__xludf.DUMMYFUNCTION("""COMPUTED_VALUE"""),"Paraguay")</f>
        <v>Paraguay</v>
      </c>
      <c r="G138" s="59" t="str">
        <f>IFERROR(__xludf.DUMMYFUNCTION("""COMPUTED_VALUE"""),"Paraguay")</f>
        <v>Paraguay</v>
      </c>
    </row>
    <row r="139">
      <c r="A139" s="59" t="str">
        <f>IFERROR(__xludf.DUMMYFUNCTION("""COMPUTED_VALUE"""),"PE")</f>
        <v>PE</v>
      </c>
      <c r="B139" s="59" t="str">
        <f>IFERROR(__xludf.DUMMYFUNCTION("""COMPUTED_VALUE"""),"ペルー")</f>
        <v>ペルー</v>
      </c>
      <c r="C139" s="59" t="str">
        <f>IFERROR(__xludf.DUMMYFUNCTION("""COMPUTED_VALUE"""),"Peru")</f>
        <v>Peru</v>
      </c>
      <c r="D139" s="59" t="str">
        <f>IFERROR(__xludf.DUMMYFUNCTION("""COMPUTED_VALUE"""),"Peru")</f>
        <v>Peru</v>
      </c>
      <c r="E139" s="59" t="str">
        <f>IFERROR(__xludf.DUMMYFUNCTION("""COMPUTED_VALUE"""),"Peru")</f>
        <v>Peru</v>
      </c>
      <c r="F139" s="59" t="str">
        <f>IFERROR(__xludf.DUMMYFUNCTION("""COMPUTED_VALUE"""),"Peru")</f>
        <v>Peru</v>
      </c>
      <c r="G139" s="59" t="str">
        <f>IFERROR(__xludf.DUMMYFUNCTION("""COMPUTED_VALUE"""),"Pêru")</f>
        <v>Pêru</v>
      </c>
    </row>
    <row r="140">
      <c r="A140" s="59" t="str">
        <f>IFERROR(__xludf.DUMMYFUNCTION("""COMPUTED_VALUE"""),"PH")</f>
        <v>PH</v>
      </c>
      <c r="B140" s="59" t="str">
        <f>IFERROR(__xludf.DUMMYFUNCTION("""COMPUTED_VALUE"""),"フィリピン")</f>
        <v>フィリピン</v>
      </c>
      <c r="C140" s="59" t="str">
        <f>IFERROR(__xludf.DUMMYFUNCTION("""COMPUTED_VALUE"""),"Philippines")</f>
        <v>Philippines</v>
      </c>
      <c r="D140" s="59" t="str">
        <f>IFERROR(__xludf.DUMMYFUNCTION("""COMPUTED_VALUE"""),"Philippines")</f>
        <v>Philippines</v>
      </c>
      <c r="E140" s="59" t="str">
        <f>IFERROR(__xludf.DUMMYFUNCTION("""COMPUTED_VALUE"""),"Philippines")</f>
        <v>Philippines</v>
      </c>
      <c r="F140" s="59" t="str">
        <f>IFERROR(__xludf.DUMMYFUNCTION("""COMPUTED_VALUE"""),"Philippines")</f>
        <v>Philippines</v>
      </c>
      <c r="G140" s="59" t="str">
        <f>IFERROR(__xludf.DUMMYFUNCTION("""COMPUTED_VALUE"""),"Philippines")</f>
        <v>Philippines</v>
      </c>
    </row>
    <row r="141">
      <c r="A141" s="59" t="str">
        <f>IFERROR(__xludf.DUMMYFUNCTION("""COMPUTED_VALUE"""),"PL")</f>
        <v>PL</v>
      </c>
      <c r="B141" s="59" t="str">
        <f>IFERROR(__xludf.DUMMYFUNCTION("""COMPUTED_VALUE"""),"ポーランド")</f>
        <v>ポーランド</v>
      </c>
      <c r="C141" s="59" t="str">
        <f>IFERROR(__xludf.DUMMYFUNCTION("""COMPUTED_VALUE"""),"Poland")</f>
        <v>Poland</v>
      </c>
      <c r="D141" s="59" t="str">
        <f>IFERROR(__xludf.DUMMYFUNCTION("""COMPUTED_VALUE"""),"Poland")</f>
        <v>Poland</v>
      </c>
      <c r="E141" s="59" t="str">
        <f>IFERROR(__xludf.DUMMYFUNCTION("""COMPUTED_VALUE"""),"Poland")</f>
        <v>Poland</v>
      </c>
      <c r="F141" s="59" t="str">
        <f>IFERROR(__xludf.DUMMYFUNCTION("""COMPUTED_VALUE"""),"Poland")</f>
        <v>Poland</v>
      </c>
      <c r="G141" s="59" t="str">
        <f>IFERROR(__xludf.DUMMYFUNCTION("""COMPUTED_VALUE"""),"Ba Lan")</f>
        <v>Ba Lan</v>
      </c>
    </row>
    <row r="142">
      <c r="A142" s="59" t="str">
        <f>IFERROR(__xludf.DUMMYFUNCTION("""COMPUTED_VALUE"""),"PT")</f>
        <v>PT</v>
      </c>
      <c r="B142" s="59" t="str">
        <f>IFERROR(__xludf.DUMMYFUNCTION("""COMPUTED_VALUE"""),"ポルトガル")</f>
        <v>ポルトガル</v>
      </c>
      <c r="C142" s="59" t="str">
        <f>IFERROR(__xludf.DUMMYFUNCTION("""COMPUTED_VALUE"""),"Portugal")</f>
        <v>Portugal</v>
      </c>
      <c r="D142" s="59" t="str">
        <f>IFERROR(__xludf.DUMMYFUNCTION("""COMPUTED_VALUE"""),"Portugal")</f>
        <v>Portugal</v>
      </c>
      <c r="E142" s="59" t="str">
        <f>IFERROR(__xludf.DUMMYFUNCTION("""COMPUTED_VALUE"""),"Portugal")</f>
        <v>Portugal</v>
      </c>
      <c r="F142" s="59" t="str">
        <f>IFERROR(__xludf.DUMMYFUNCTION("""COMPUTED_VALUE"""),"Portugal")</f>
        <v>Portugal</v>
      </c>
      <c r="G142" s="59" t="str">
        <f>IFERROR(__xludf.DUMMYFUNCTION("""COMPUTED_VALUE"""),"Bồ Đào Nha")</f>
        <v>Bồ Đào Nha</v>
      </c>
    </row>
    <row r="143">
      <c r="A143" s="59" t="str">
        <f>IFERROR(__xludf.DUMMYFUNCTION("""COMPUTED_VALUE"""),"PR")</f>
        <v>PR</v>
      </c>
      <c r="B143" s="59" t="str">
        <f>IFERROR(__xludf.DUMMYFUNCTION("""COMPUTED_VALUE"""),"プエルトリコ")</f>
        <v>プエルトリコ</v>
      </c>
      <c r="C143" s="59" t="str">
        <f>IFERROR(__xludf.DUMMYFUNCTION("""COMPUTED_VALUE"""),"Puerto Rico")</f>
        <v>Puerto Rico</v>
      </c>
      <c r="D143" s="59" t="str">
        <f>IFERROR(__xludf.DUMMYFUNCTION("""COMPUTED_VALUE"""),"Puerto Rico")</f>
        <v>Puerto Rico</v>
      </c>
      <c r="E143" s="59" t="str">
        <f>IFERROR(__xludf.DUMMYFUNCTION("""COMPUTED_VALUE"""),"Puerto Rico")</f>
        <v>Puerto Rico</v>
      </c>
      <c r="F143" s="59" t="str">
        <f>IFERROR(__xludf.DUMMYFUNCTION("""COMPUTED_VALUE"""),"Puerto Rico")</f>
        <v>Puerto Rico</v>
      </c>
      <c r="G143" s="59" t="str">
        <f>IFERROR(__xludf.DUMMYFUNCTION("""COMPUTED_VALUE"""),"Puerto Rico")</f>
        <v>Puerto Rico</v>
      </c>
    </row>
    <row r="144">
      <c r="A144" s="59" t="str">
        <f>IFERROR(__xludf.DUMMYFUNCTION("""COMPUTED_VALUE"""),"QA")</f>
        <v>QA</v>
      </c>
      <c r="B144" s="59" t="str">
        <f>IFERROR(__xludf.DUMMYFUNCTION("""COMPUTED_VALUE"""),"カタール")</f>
        <v>カタール</v>
      </c>
      <c r="C144" s="59" t="str">
        <f>IFERROR(__xludf.DUMMYFUNCTION("""COMPUTED_VALUE"""),"Qatar")</f>
        <v>Qatar</v>
      </c>
      <c r="D144" s="59" t="str">
        <f>IFERROR(__xludf.DUMMYFUNCTION("""COMPUTED_VALUE"""),"Qatar")</f>
        <v>Qatar</v>
      </c>
      <c r="E144" s="59" t="str">
        <f>IFERROR(__xludf.DUMMYFUNCTION("""COMPUTED_VALUE"""),"Qatar")</f>
        <v>Qatar</v>
      </c>
      <c r="F144" s="59" t="str">
        <f>IFERROR(__xludf.DUMMYFUNCTION("""COMPUTED_VALUE"""),"Qatar")</f>
        <v>Qatar</v>
      </c>
      <c r="G144" s="59" t="str">
        <f>IFERROR(__xludf.DUMMYFUNCTION("""COMPUTED_VALUE"""),"Ca-ta")</f>
        <v>Ca-ta</v>
      </c>
    </row>
    <row r="145">
      <c r="A145" s="59" t="str">
        <f>IFERROR(__xludf.DUMMYFUNCTION("""COMPUTED_VALUE"""),"RE")</f>
        <v>RE</v>
      </c>
      <c r="B145" s="59" t="str">
        <f>IFERROR(__xludf.DUMMYFUNCTION("""COMPUTED_VALUE"""),"レユニオン")</f>
        <v>レユニオン</v>
      </c>
      <c r="C145" s="59" t="str">
        <f>IFERROR(__xludf.DUMMYFUNCTION("""COMPUTED_VALUE"""),"Reunion")</f>
        <v>Reunion</v>
      </c>
      <c r="D145" s="59" t="str">
        <f>IFERROR(__xludf.DUMMYFUNCTION("""COMPUTED_VALUE"""),"Reunion")</f>
        <v>Reunion</v>
      </c>
      <c r="E145" s="59" t="str">
        <f>IFERROR(__xludf.DUMMYFUNCTION("""COMPUTED_VALUE"""),"Reunion")</f>
        <v>Reunion</v>
      </c>
      <c r="F145" s="59" t="str">
        <f>IFERROR(__xludf.DUMMYFUNCTION("""COMPUTED_VALUE"""),"Reunion")</f>
        <v>Reunion</v>
      </c>
      <c r="G145" s="59" t="str">
        <f>IFERROR(__xludf.DUMMYFUNCTION("""COMPUTED_VALUE"""),"Đoàn tụ")</f>
        <v>Đoàn tụ</v>
      </c>
    </row>
    <row r="146">
      <c r="A146" s="59" t="str">
        <f>IFERROR(__xludf.DUMMYFUNCTION("""COMPUTED_VALUE"""),"RO")</f>
        <v>RO</v>
      </c>
      <c r="B146" s="59" t="str">
        <f>IFERROR(__xludf.DUMMYFUNCTION("""COMPUTED_VALUE"""),"ルーマニア")</f>
        <v>ルーマニア</v>
      </c>
      <c r="C146" s="59" t="str">
        <f>IFERROR(__xludf.DUMMYFUNCTION("""COMPUTED_VALUE"""),"Romania")</f>
        <v>Romania</v>
      </c>
      <c r="D146" s="59" t="str">
        <f>IFERROR(__xludf.DUMMYFUNCTION("""COMPUTED_VALUE"""),"Romania")</f>
        <v>Romania</v>
      </c>
      <c r="E146" s="59" t="str">
        <f>IFERROR(__xludf.DUMMYFUNCTION("""COMPUTED_VALUE"""),"Romania")</f>
        <v>Romania</v>
      </c>
      <c r="F146" s="59" t="str">
        <f>IFERROR(__xludf.DUMMYFUNCTION("""COMPUTED_VALUE"""),"Romania")</f>
        <v>Romania</v>
      </c>
      <c r="G146" s="59" t="str">
        <f>IFERROR(__xludf.DUMMYFUNCTION("""COMPUTED_VALUE"""),"Ru-ma-ni")</f>
        <v>Ru-ma-ni</v>
      </c>
    </row>
    <row r="147">
      <c r="A147" s="59" t="str">
        <f>IFERROR(__xludf.DUMMYFUNCTION("""COMPUTED_VALUE"""),"RU")</f>
        <v>RU</v>
      </c>
      <c r="B147" s="59" t="str">
        <f>IFERROR(__xludf.DUMMYFUNCTION("""COMPUTED_VALUE"""),"ロシア")</f>
        <v>ロシア</v>
      </c>
      <c r="C147" s="59" t="str">
        <f>IFERROR(__xludf.DUMMYFUNCTION("""COMPUTED_VALUE"""),"Russia")</f>
        <v>Russia</v>
      </c>
      <c r="D147" s="59" t="str">
        <f>IFERROR(__xludf.DUMMYFUNCTION("""COMPUTED_VALUE"""),"Russia")</f>
        <v>Russia</v>
      </c>
      <c r="E147" s="59" t="str">
        <f>IFERROR(__xludf.DUMMYFUNCTION("""COMPUTED_VALUE"""),"Russia")</f>
        <v>Russia</v>
      </c>
      <c r="F147" s="59" t="str">
        <f>IFERROR(__xludf.DUMMYFUNCTION("""COMPUTED_VALUE"""),"Russia")</f>
        <v>Russia</v>
      </c>
      <c r="G147" s="59" t="str">
        <f>IFERROR(__xludf.DUMMYFUNCTION("""COMPUTED_VALUE"""),"Nga")</f>
        <v>Nga</v>
      </c>
    </row>
    <row r="148">
      <c r="A148" s="59" t="str">
        <f>IFERROR(__xludf.DUMMYFUNCTION("""COMPUTED_VALUE"""),"RW")</f>
        <v>RW</v>
      </c>
      <c r="B148" s="59" t="str">
        <f>IFERROR(__xludf.DUMMYFUNCTION("""COMPUTED_VALUE"""),"ルワンダ")</f>
        <v>ルワンダ</v>
      </c>
      <c r="C148" s="59" t="str">
        <f>IFERROR(__xludf.DUMMYFUNCTION("""COMPUTED_VALUE"""),"Rwanda")</f>
        <v>Rwanda</v>
      </c>
      <c r="D148" s="59" t="str">
        <f>IFERROR(__xludf.DUMMYFUNCTION("""COMPUTED_VALUE"""),"Rwanda")</f>
        <v>Rwanda</v>
      </c>
      <c r="E148" s="59" t="str">
        <f>IFERROR(__xludf.DUMMYFUNCTION("""COMPUTED_VALUE"""),"Rwanda")</f>
        <v>Rwanda</v>
      </c>
      <c r="F148" s="59" t="str">
        <f>IFERROR(__xludf.DUMMYFUNCTION("""COMPUTED_VALUE"""),"Rwanda")</f>
        <v>Rwanda</v>
      </c>
      <c r="G148" s="59" t="str">
        <f>IFERROR(__xludf.DUMMYFUNCTION("""COMPUTED_VALUE"""),"Rwanda")</f>
        <v>Rwanda</v>
      </c>
    </row>
    <row r="149">
      <c r="A149" s="59" t="str">
        <f>IFERROR(__xludf.DUMMYFUNCTION("""COMPUTED_VALUE"""),"ST")</f>
        <v>ST</v>
      </c>
      <c r="B149" s="59" t="str">
        <f>IFERROR(__xludf.DUMMYFUNCTION("""COMPUTED_VALUE"""),"サントメ・プリンシペ")</f>
        <v>サントメ・プリンシペ</v>
      </c>
      <c r="C149" s="59" t="str">
        <f>IFERROR(__xludf.DUMMYFUNCTION("""COMPUTED_VALUE"""),"Sao Tome and Principe")</f>
        <v>Sao Tome and Principe</v>
      </c>
      <c r="D149" s="59" t="str">
        <f>IFERROR(__xludf.DUMMYFUNCTION("""COMPUTED_VALUE"""),"Sao Tome and Principe")</f>
        <v>Sao Tome and Principe</v>
      </c>
      <c r="E149" s="59" t="str">
        <f>IFERROR(__xludf.DUMMYFUNCTION("""COMPUTED_VALUE"""),"Sao Tome and Principe")</f>
        <v>Sao Tome and Principe</v>
      </c>
      <c r="F149" s="59" t="str">
        <f>IFERROR(__xludf.DUMMYFUNCTION("""COMPUTED_VALUE"""),"Sao Tome and Principe")</f>
        <v>Sao Tome and Principe</v>
      </c>
      <c r="G149" s="59" t="str">
        <f>IFERROR(__xludf.DUMMYFUNCTION("""COMPUTED_VALUE"""),"Sao Tome và Principe")</f>
        <v>Sao Tome và Principe</v>
      </c>
    </row>
    <row r="150">
      <c r="A150" s="59" t="str">
        <f>IFERROR(__xludf.DUMMYFUNCTION("""COMPUTED_VALUE"""),"WS")</f>
        <v>WS</v>
      </c>
      <c r="B150" s="59" t="str">
        <f>IFERROR(__xludf.DUMMYFUNCTION("""COMPUTED_VALUE"""),"サモア")</f>
        <v>サモア</v>
      </c>
      <c r="C150" s="59" t="str">
        <f>IFERROR(__xludf.DUMMYFUNCTION("""COMPUTED_VALUE"""),"Samoa")</f>
        <v>Samoa</v>
      </c>
      <c r="D150" s="59" t="str">
        <f>IFERROR(__xludf.DUMMYFUNCTION("""COMPUTED_VALUE"""),"Samoa")</f>
        <v>Samoa</v>
      </c>
      <c r="E150" s="59" t="str">
        <f>IFERROR(__xludf.DUMMYFUNCTION("""COMPUTED_VALUE"""),"Samoa")</f>
        <v>Samoa</v>
      </c>
      <c r="F150" s="59" t="str">
        <f>IFERROR(__xludf.DUMMYFUNCTION("""COMPUTED_VALUE"""),"Samoa")</f>
        <v>Samoa</v>
      </c>
      <c r="G150" s="59" t="str">
        <f>IFERROR(__xludf.DUMMYFUNCTION("""COMPUTED_VALUE"""),"Samoa")</f>
        <v>Samoa</v>
      </c>
    </row>
    <row r="151">
      <c r="A151" s="59" t="str">
        <f>IFERROR(__xludf.DUMMYFUNCTION("""COMPUTED_VALUE"""),"SM")</f>
        <v>SM</v>
      </c>
      <c r="B151" s="59" t="str">
        <f>IFERROR(__xludf.DUMMYFUNCTION("""COMPUTED_VALUE"""),"サンマリノ")</f>
        <v>サンマリノ</v>
      </c>
      <c r="C151" s="59" t="str">
        <f>IFERROR(__xludf.DUMMYFUNCTION("""COMPUTED_VALUE"""),"San Marino")</f>
        <v>San Marino</v>
      </c>
      <c r="D151" s="59" t="str">
        <f>IFERROR(__xludf.DUMMYFUNCTION("""COMPUTED_VALUE"""),"San Marino")</f>
        <v>San Marino</v>
      </c>
      <c r="E151" s="59" t="str">
        <f>IFERROR(__xludf.DUMMYFUNCTION("""COMPUTED_VALUE"""),"San Marino")</f>
        <v>San Marino</v>
      </c>
      <c r="F151" s="59" t="str">
        <f>IFERROR(__xludf.DUMMYFUNCTION("""COMPUTED_VALUE"""),"San Marino")</f>
        <v>San Marino</v>
      </c>
      <c r="G151" s="59" t="str">
        <f>IFERROR(__xludf.DUMMYFUNCTION("""COMPUTED_VALUE"""),"San Ma-ri-nô")</f>
        <v>San Ma-ri-nô</v>
      </c>
    </row>
    <row r="152">
      <c r="A152" s="59" t="str">
        <f>IFERROR(__xludf.DUMMYFUNCTION("""COMPUTED_VALUE"""),"SA")</f>
        <v>SA</v>
      </c>
      <c r="B152" s="59" t="str">
        <f>IFERROR(__xludf.DUMMYFUNCTION("""COMPUTED_VALUE"""),"サウジアラビア")</f>
        <v>サウジアラビア</v>
      </c>
      <c r="C152" s="59" t="str">
        <f>IFERROR(__xludf.DUMMYFUNCTION("""COMPUTED_VALUE"""),"Saudi Arabia")</f>
        <v>Saudi Arabia</v>
      </c>
      <c r="D152" s="59" t="str">
        <f>IFERROR(__xludf.DUMMYFUNCTION("""COMPUTED_VALUE"""),"Saudi Arabia")</f>
        <v>Saudi Arabia</v>
      </c>
      <c r="E152" s="59" t="str">
        <f>IFERROR(__xludf.DUMMYFUNCTION("""COMPUTED_VALUE"""),"Saudi Arabia")</f>
        <v>Saudi Arabia</v>
      </c>
      <c r="F152" s="59" t="str">
        <f>IFERROR(__xludf.DUMMYFUNCTION("""COMPUTED_VALUE"""),"Saudi Arabia")</f>
        <v>Saudi Arabia</v>
      </c>
      <c r="G152" s="59" t="str">
        <f>IFERROR(__xludf.DUMMYFUNCTION("""COMPUTED_VALUE"""),"Ả Rập Saudi")</f>
        <v>Ả Rập Saudi</v>
      </c>
    </row>
    <row r="153">
      <c r="A153" s="59" t="str">
        <f>IFERROR(__xludf.DUMMYFUNCTION("""COMPUTED_VALUE"""),"SN")</f>
        <v>SN</v>
      </c>
      <c r="B153" s="59" t="str">
        <f>IFERROR(__xludf.DUMMYFUNCTION("""COMPUTED_VALUE"""),"セネガル")</f>
        <v>セネガル</v>
      </c>
      <c r="C153" s="59" t="str">
        <f>IFERROR(__xludf.DUMMYFUNCTION("""COMPUTED_VALUE"""),"Senegal")</f>
        <v>Senegal</v>
      </c>
      <c r="D153" s="59" t="str">
        <f>IFERROR(__xludf.DUMMYFUNCTION("""COMPUTED_VALUE"""),"Senegal")</f>
        <v>Senegal</v>
      </c>
      <c r="E153" s="59" t="str">
        <f>IFERROR(__xludf.DUMMYFUNCTION("""COMPUTED_VALUE"""),"Senegal")</f>
        <v>Senegal</v>
      </c>
      <c r="F153" s="59" t="str">
        <f>IFERROR(__xludf.DUMMYFUNCTION("""COMPUTED_VALUE"""),"Senegal")</f>
        <v>Senegal</v>
      </c>
      <c r="G153" s="59" t="str">
        <f>IFERROR(__xludf.DUMMYFUNCTION("""COMPUTED_VALUE"""),"Sénégal")</f>
        <v>Sénégal</v>
      </c>
    </row>
    <row r="154">
      <c r="A154" s="59" t="str">
        <f>IFERROR(__xludf.DUMMYFUNCTION("""COMPUTED_VALUE"""),"SC")</f>
        <v>SC</v>
      </c>
      <c r="B154" s="59" t="str">
        <f>IFERROR(__xludf.DUMMYFUNCTION("""COMPUTED_VALUE"""),"セイシェル")</f>
        <v>セイシェル</v>
      </c>
      <c r="C154" s="59" t="str">
        <f>IFERROR(__xludf.DUMMYFUNCTION("""COMPUTED_VALUE"""),"Seychelles")</f>
        <v>Seychelles</v>
      </c>
      <c r="D154" s="59" t="str">
        <f>IFERROR(__xludf.DUMMYFUNCTION("""COMPUTED_VALUE"""),"Seychelles")</f>
        <v>Seychelles</v>
      </c>
      <c r="E154" s="59" t="str">
        <f>IFERROR(__xludf.DUMMYFUNCTION("""COMPUTED_VALUE"""),"Seychelles")</f>
        <v>Seychelles</v>
      </c>
      <c r="F154" s="59" t="str">
        <f>IFERROR(__xludf.DUMMYFUNCTION("""COMPUTED_VALUE"""),"Seychelles")</f>
        <v>Seychelles</v>
      </c>
      <c r="G154" s="59" t="str">
        <f>IFERROR(__xludf.DUMMYFUNCTION("""COMPUTED_VALUE"""),"Seychelles")</f>
        <v>Seychelles</v>
      </c>
    </row>
    <row r="155">
      <c r="A155" s="59" t="str">
        <f>IFERROR(__xludf.DUMMYFUNCTION("""COMPUTED_VALUE"""),"SL")</f>
        <v>SL</v>
      </c>
      <c r="B155" s="59" t="str">
        <f>IFERROR(__xludf.DUMMYFUNCTION("""COMPUTED_VALUE"""),"シエラレオネ")</f>
        <v>シエラレオネ</v>
      </c>
      <c r="C155" s="59" t="str">
        <f>IFERROR(__xludf.DUMMYFUNCTION("""COMPUTED_VALUE"""),"Sierra Leone")</f>
        <v>Sierra Leone</v>
      </c>
      <c r="D155" s="59" t="str">
        <f>IFERROR(__xludf.DUMMYFUNCTION("""COMPUTED_VALUE"""),"Sierra Leone")</f>
        <v>Sierra Leone</v>
      </c>
      <c r="E155" s="59" t="str">
        <f>IFERROR(__xludf.DUMMYFUNCTION("""COMPUTED_VALUE"""),"Sierra Leone")</f>
        <v>Sierra Leone</v>
      </c>
      <c r="F155" s="59" t="str">
        <f>IFERROR(__xludf.DUMMYFUNCTION("""COMPUTED_VALUE"""),"Sierra Leone")</f>
        <v>Sierra Leone</v>
      </c>
      <c r="G155" s="59" t="str">
        <f>IFERROR(__xludf.DUMMYFUNCTION("""COMPUTED_VALUE"""),"Sierra Leone")</f>
        <v>Sierra Leone</v>
      </c>
    </row>
    <row r="156">
      <c r="A156" s="59" t="str">
        <f>IFERROR(__xludf.DUMMYFUNCTION("""COMPUTED_VALUE"""),"SG")</f>
        <v>SG</v>
      </c>
      <c r="B156" s="59" t="str">
        <f>IFERROR(__xludf.DUMMYFUNCTION("""COMPUTED_VALUE"""),"シンガポール")</f>
        <v>シンガポール</v>
      </c>
      <c r="C156" s="59" t="str">
        <f>IFERROR(__xludf.DUMMYFUNCTION("""COMPUTED_VALUE"""),"Singapore")</f>
        <v>Singapore</v>
      </c>
      <c r="D156" s="59" t="str">
        <f>IFERROR(__xludf.DUMMYFUNCTION("""COMPUTED_VALUE"""),"Singapore")</f>
        <v>Singapore</v>
      </c>
      <c r="E156" s="59" t="str">
        <f>IFERROR(__xludf.DUMMYFUNCTION("""COMPUTED_VALUE"""),"Singapore")</f>
        <v>Singapore</v>
      </c>
      <c r="F156" s="59" t="str">
        <f>IFERROR(__xludf.DUMMYFUNCTION("""COMPUTED_VALUE"""),"Singapore")</f>
        <v>Singapore</v>
      </c>
      <c r="G156" s="59" t="str">
        <f>IFERROR(__xludf.DUMMYFUNCTION("""COMPUTED_VALUE"""),"Singapore")</f>
        <v>Singapore</v>
      </c>
    </row>
    <row r="157">
      <c r="A157" s="59" t="str">
        <f>IFERROR(__xludf.DUMMYFUNCTION("""COMPUTED_VALUE"""),"SK")</f>
        <v>SK</v>
      </c>
      <c r="B157" s="59" t="str">
        <f>IFERROR(__xludf.DUMMYFUNCTION("""COMPUTED_VALUE"""),"スロバキア")</f>
        <v>スロバキア</v>
      </c>
      <c r="C157" s="59" t="str">
        <f>IFERROR(__xludf.DUMMYFUNCTION("""COMPUTED_VALUE"""),"Slovakia")</f>
        <v>Slovakia</v>
      </c>
      <c r="D157" s="59" t="str">
        <f>IFERROR(__xludf.DUMMYFUNCTION("""COMPUTED_VALUE"""),"Slovakia")</f>
        <v>Slovakia</v>
      </c>
      <c r="E157" s="59" t="str">
        <f>IFERROR(__xludf.DUMMYFUNCTION("""COMPUTED_VALUE"""),"Slovakia")</f>
        <v>Slovakia</v>
      </c>
      <c r="F157" s="59" t="str">
        <f>IFERROR(__xludf.DUMMYFUNCTION("""COMPUTED_VALUE"""),"Slovakia")</f>
        <v>Slovakia</v>
      </c>
      <c r="G157" s="59" t="str">
        <f>IFERROR(__xludf.DUMMYFUNCTION("""COMPUTED_VALUE"""),"Slovakia")</f>
        <v>Slovakia</v>
      </c>
    </row>
    <row r="158">
      <c r="A158" s="59" t="str">
        <f>IFERROR(__xludf.DUMMYFUNCTION("""COMPUTED_VALUE"""),"SI")</f>
        <v>SI</v>
      </c>
      <c r="B158" s="59" t="str">
        <f>IFERROR(__xludf.DUMMYFUNCTION("""COMPUTED_VALUE"""),"スロベニア")</f>
        <v>スロベニア</v>
      </c>
      <c r="C158" s="59" t="str">
        <f>IFERROR(__xludf.DUMMYFUNCTION("""COMPUTED_VALUE"""),"Slovenia")</f>
        <v>Slovenia</v>
      </c>
      <c r="D158" s="59" t="str">
        <f>IFERROR(__xludf.DUMMYFUNCTION("""COMPUTED_VALUE"""),"Slovenia")</f>
        <v>Slovenia</v>
      </c>
      <c r="E158" s="59" t="str">
        <f>IFERROR(__xludf.DUMMYFUNCTION("""COMPUTED_VALUE"""),"Slovenia")</f>
        <v>Slovenia</v>
      </c>
      <c r="F158" s="59" t="str">
        <f>IFERROR(__xludf.DUMMYFUNCTION("""COMPUTED_VALUE"""),"Slovenia")</f>
        <v>Slovenia</v>
      </c>
      <c r="G158" s="59" t="str">
        <f>IFERROR(__xludf.DUMMYFUNCTION("""COMPUTED_VALUE"""),"Slovenia")</f>
        <v>Slovenia</v>
      </c>
    </row>
    <row r="159">
      <c r="A159" s="59" t="str">
        <f>IFERROR(__xludf.DUMMYFUNCTION("""COMPUTED_VALUE"""),"SB")</f>
        <v>SB</v>
      </c>
      <c r="B159" s="59" t="str">
        <f>IFERROR(__xludf.DUMMYFUNCTION("""COMPUTED_VALUE"""),"ソロモン諸島")</f>
        <v>ソロモン諸島</v>
      </c>
      <c r="C159" s="59" t="str">
        <f>IFERROR(__xludf.DUMMYFUNCTION("""COMPUTED_VALUE"""),"Solomon Islands")</f>
        <v>Solomon Islands</v>
      </c>
      <c r="D159" s="59" t="str">
        <f>IFERROR(__xludf.DUMMYFUNCTION("""COMPUTED_VALUE"""),"Solomon Islands")</f>
        <v>Solomon Islands</v>
      </c>
      <c r="E159" s="59" t="str">
        <f>IFERROR(__xludf.DUMMYFUNCTION("""COMPUTED_VALUE"""),"Solomon Islands")</f>
        <v>Solomon Islands</v>
      </c>
      <c r="F159" s="59" t="str">
        <f>IFERROR(__xludf.DUMMYFUNCTION("""COMPUTED_VALUE"""),"Solomon Islands")</f>
        <v>Solomon Islands</v>
      </c>
      <c r="G159" s="59" t="str">
        <f>IFERROR(__xludf.DUMMYFUNCTION("""COMPUTED_VALUE"""),"Quần đảo Solomon")</f>
        <v>Quần đảo Solomon</v>
      </c>
    </row>
    <row r="160">
      <c r="A160" s="59" t="str">
        <f>IFERROR(__xludf.DUMMYFUNCTION("""COMPUTED_VALUE"""),"SO")</f>
        <v>SO</v>
      </c>
      <c r="B160" s="59" t="str">
        <f>IFERROR(__xludf.DUMMYFUNCTION("""COMPUTED_VALUE"""),"ソマリア")</f>
        <v>ソマリア</v>
      </c>
      <c r="C160" s="59" t="str">
        <f>IFERROR(__xludf.DUMMYFUNCTION("""COMPUTED_VALUE"""),"Somalia")</f>
        <v>Somalia</v>
      </c>
      <c r="D160" s="59" t="str">
        <f>IFERROR(__xludf.DUMMYFUNCTION("""COMPUTED_VALUE"""),"Somalia")</f>
        <v>Somalia</v>
      </c>
      <c r="E160" s="59" t="str">
        <f>IFERROR(__xludf.DUMMYFUNCTION("""COMPUTED_VALUE"""),"Somalia")</f>
        <v>Somalia</v>
      </c>
      <c r="F160" s="59" t="str">
        <f>IFERROR(__xludf.DUMMYFUNCTION("""COMPUTED_VALUE"""),"Somalia")</f>
        <v>Somalia</v>
      </c>
      <c r="G160" s="59" t="str">
        <f>IFERROR(__xludf.DUMMYFUNCTION("""COMPUTED_VALUE"""),"Somali")</f>
        <v>Somali</v>
      </c>
    </row>
    <row r="161">
      <c r="A161" s="59" t="str">
        <f>IFERROR(__xludf.DUMMYFUNCTION("""COMPUTED_VALUE"""),"ZA")</f>
        <v>ZA</v>
      </c>
      <c r="B161" s="59" t="str">
        <f>IFERROR(__xludf.DUMMYFUNCTION("""COMPUTED_VALUE"""),"南アフリカ")</f>
        <v>南アフリカ</v>
      </c>
      <c r="C161" s="59" t="str">
        <f>IFERROR(__xludf.DUMMYFUNCTION("""COMPUTED_VALUE"""),"South Africa")</f>
        <v>South Africa</v>
      </c>
      <c r="D161" s="59" t="str">
        <f>IFERROR(__xludf.DUMMYFUNCTION("""COMPUTED_VALUE"""),"South Africa")</f>
        <v>South Africa</v>
      </c>
      <c r="E161" s="59" t="str">
        <f>IFERROR(__xludf.DUMMYFUNCTION("""COMPUTED_VALUE"""),"South Africa")</f>
        <v>South Africa</v>
      </c>
      <c r="F161" s="59" t="str">
        <f>IFERROR(__xludf.DUMMYFUNCTION("""COMPUTED_VALUE"""),"South Africa")</f>
        <v>South Africa</v>
      </c>
      <c r="G161" s="59" t="str">
        <f>IFERROR(__xludf.DUMMYFUNCTION("""COMPUTED_VALUE"""),"Nam Phi")</f>
        <v>Nam Phi</v>
      </c>
    </row>
    <row r="162">
      <c r="A162" s="59" t="str">
        <f>IFERROR(__xludf.DUMMYFUNCTION("""COMPUTED_VALUE"""),"ES")</f>
        <v>ES</v>
      </c>
      <c r="B162" s="59" t="str">
        <f>IFERROR(__xludf.DUMMYFUNCTION("""COMPUTED_VALUE"""),"スペイン")</f>
        <v>スペイン</v>
      </c>
      <c r="C162" s="59" t="str">
        <f>IFERROR(__xludf.DUMMYFUNCTION("""COMPUTED_VALUE"""),"Spain")</f>
        <v>Spain</v>
      </c>
      <c r="D162" s="59" t="str">
        <f>IFERROR(__xludf.DUMMYFUNCTION("""COMPUTED_VALUE"""),"Spain")</f>
        <v>Spain</v>
      </c>
      <c r="E162" s="59" t="str">
        <f>IFERROR(__xludf.DUMMYFUNCTION("""COMPUTED_VALUE"""),"Spain")</f>
        <v>Spain</v>
      </c>
      <c r="F162" s="59" t="str">
        <f>IFERROR(__xludf.DUMMYFUNCTION("""COMPUTED_VALUE"""),"Spain")</f>
        <v>Spain</v>
      </c>
      <c r="G162" s="59" t="str">
        <f>IFERROR(__xludf.DUMMYFUNCTION("""COMPUTED_VALUE"""),"Tây ban nha")</f>
        <v>Tây ban nha</v>
      </c>
    </row>
    <row r="163">
      <c r="A163" s="59" t="str">
        <f>IFERROR(__xludf.DUMMYFUNCTION("""COMPUTED_VALUE"""),"LK")</f>
        <v>LK</v>
      </c>
      <c r="B163" s="59" t="str">
        <f>IFERROR(__xludf.DUMMYFUNCTION("""COMPUTED_VALUE"""),"スリランカ")</f>
        <v>スリランカ</v>
      </c>
      <c r="C163" s="59" t="str">
        <f>IFERROR(__xludf.DUMMYFUNCTION("""COMPUTED_VALUE"""),"Sri Lanka")</f>
        <v>Sri Lanka</v>
      </c>
      <c r="D163" s="59" t="str">
        <f>IFERROR(__xludf.DUMMYFUNCTION("""COMPUTED_VALUE"""),"Sri Lanka")</f>
        <v>Sri Lanka</v>
      </c>
      <c r="E163" s="59" t="str">
        <f>IFERROR(__xludf.DUMMYFUNCTION("""COMPUTED_VALUE"""),"Sri Lanka")</f>
        <v>Sri Lanka</v>
      </c>
      <c r="F163" s="59" t="str">
        <f>IFERROR(__xludf.DUMMYFUNCTION("""COMPUTED_VALUE"""),"Sri Lanka")</f>
        <v>Sri Lanka</v>
      </c>
      <c r="G163" s="59" t="str">
        <f>IFERROR(__xludf.DUMMYFUNCTION("""COMPUTED_VALUE"""),"Sri Lanka")</f>
        <v>Sri Lanka</v>
      </c>
    </row>
    <row r="164">
      <c r="A164" s="59" t="str">
        <f>IFERROR(__xludf.DUMMYFUNCTION("""COMPUTED_VALUE"""),"KN")</f>
        <v>KN</v>
      </c>
      <c r="B164" s="59" t="str">
        <f>IFERROR(__xludf.DUMMYFUNCTION("""COMPUTED_VALUE"""),"セントクリストファー・ネイビス")</f>
        <v>セントクリストファー・ネイビス</v>
      </c>
      <c r="C164" s="59" t="str">
        <f>IFERROR(__xludf.DUMMYFUNCTION("""COMPUTED_VALUE"""),"st kitts and nevis")</f>
        <v>st kitts and nevis</v>
      </c>
      <c r="D164" s="59" t="str">
        <f>IFERROR(__xludf.DUMMYFUNCTION("""COMPUTED_VALUE"""),"st kitts and nevis")</f>
        <v>st kitts and nevis</v>
      </c>
      <c r="E164" s="59" t="str">
        <f>IFERROR(__xludf.DUMMYFUNCTION("""COMPUTED_VALUE"""),"st kitts and nevis")</f>
        <v>st kitts and nevis</v>
      </c>
      <c r="F164" s="59" t="str">
        <f>IFERROR(__xludf.DUMMYFUNCTION("""COMPUTED_VALUE"""),"st kitts and nevis")</f>
        <v>st kitts and nevis</v>
      </c>
      <c r="G164" s="59" t="str">
        <f>IFERROR(__xludf.DUMMYFUNCTION("""COMPUTED_VALUE"""),"Kitts và Nevis")</f>
        <v>Kitts và Nevis</v>
      </c>
    </row>
    <row r="165">
      <c r="A165" s="59" t="str">
        <f>IFERROR(__xludf.DUMMYFUNCTION("""COMPUTED_VALUE"""),"LC")</f>
        <v>LC</v>
      </c>
      <c r="B165" s="59" t="str">
        <f>IFERROR(__xludf.DUMMYFUNCTION("""COMPUTED_VALUE"""),"セントルシア")</f>
        <v>セントルシア</v>
      </c>
      <c r="C165" s="59" t="str">
        <f>IFERROR(__xludf.DUMMYFUNCTION("""COMPUTED_VALUE"""),"Saint Lucia")</f>
        <v>Saint Lucia</v>
      </c>
      <c r="D165" s="59" t="str">
        <f>IFERROR(__xludf.DUMMYFUNCTION("""COMPUTED_VALUE"""),"Saint Lucia")</f>
        <v>Saint Lucia</v>
      </c>
      <c r="E165" s="59" t="str">
        <f>IFERROR(__xludf.DUMMYFUNCTION("""COMPUTED_VALUE"""),"Saint Lucia")</f>
        <v>Saint Lucia</v>
      </c>
      <c r="F165" s="59" t="str">
        <f>IFERROR(__xludf.DUMMYFUNCTION("""COMPUTED_VALUE"""),"Saint Lucia")</f>
        <v>Saint Lucia</v>
      </c>
      <c r="G165" s="59" t="str">
        <f>IFERROR(__xludf.DUMMYFUNCTION("""COMPUTED_VALUE"""),"Saint Lucia")</f>
        <v>Saint Lucia</v>
      </c>
    </row>
    <row r="166">
      <c r="A166" s="59" t="str">
        <f>IFERROR(__xludf.DUMMYFUNCTION("""COMPUTED_VALUE"""),"SR")</f>
        <v>SR</v>
      </c>
      <c r="B166" s="59" t="str">
        <f>IFERROR(__xludf.DUMMYFUNCTION("""COMPUTED_VALUE"""),"スリナム")</f>
        <v>スリナム</v>
      </c>
      <c r="C166" s="59" t="str">
        <f>IFERROR(__xludf.DUMMYFUNCTION("""COMPUTED_VALUE"""),"Suriname")</f>
        <v>Suriname</v>
      </c>
      <c r="D166" s="59" t="str">
        <f>IFERROR(__xludf.DUMMYFUNCTION("""COMPUTED_VALUE"""),"Suriname")</f>
        <v>Suriname</v>
      </c>
      <c r="E166" s="59" t="str">
        <f>IFERROR(__xludf.DUMMYFUNCTION("""COMPUTED_VALUE"""),"Suriname")</f>
        <v>Suriname</v>
      </c>
      <c r="F166" s="59" t="str">
        <f>IFERROR(__xludf.DUMMYFUNCTION("""COMPUTED_VALUE"""),"Suriname")</f>
        <v>Suriname</v>
      </c>
      <c r="G166" s="59" t="str">
        <f>IFERROR(__xludf.DUMMYFUNCTION("""COMPUTED_VALUE"""),"Suriname")</f>
        <v>Suriname</v>
      </c>
    </row>
    <row r="167">
      <c r="A167" s="59" t="str">
        <f>IFERROR(__xludf.DUMMYFUNCTION("""COMPUTED_VALUE"""),"SZ")</f>
        <v>SZ</v>
      </c>
      <c r="B167" s="59" t="str">
        <f>IFERROR(__xludf.DUMMYFUNCTION("""COMPUTED_VALUE"""),"スワジランド")</f>
        <v>スワジランド</v>
      </c>
      <c r="C167" s="59" t="str">
        <f>IFERROR(__xludf.DUMMYFUNCTION("""COMPUTED_VALUE"""),"Swaziland")</f>
        <v>Swaziland</v>
      </c>
      <c r="D167" s="59" t="str">
        <f>IFERROR(__xludf.DUMMYFUNCTION("""COMPUTED_VALUE"""),"Swaziland")</f>
        <v>Swaziland</v>
      </c>
      <c r="E167" s="59" t="str">
        <f>IFERROR(__xludf.DUMMYFUNCTION("""COMPUTED_VALUE"""),"Swaziland")</f>
        <v>Swaziland</v>
      </c>
      <c r="F167" s="59" t="str">
        <f>IFERROR(__xludf.DUMMYFUNCTION("""COMPUTED_VALUE"""),"Swaziland")</f>
        <v>Swaziland</v>
      </c>
      <c r="G167" s="59" t="str">
        <f>IFERROR(__xludf.DUMMYFUNCTION("""COMPUTED_VALUE"""),"Swaziland")</f>
        <v>Swaziland</v>
      </c>
    </row>
    <row r="168">
      <c r="A168" s="59" t="str">
        <f>IFERROR(__xludf.DUMMYFUNCTION("""COMPUTED_VALUE"""),"SE")</f>
        <v>SE</v>
      </c>
      <c r="B168" s="59" t="str">
        <f>IFERROR(__xludf.DUMMYFUNCTION("""COMPUTED_VALUE"""),"スウェーデン")</f>
        <v>スウェーデン</v>
      </c>
      <c r="C168" s="59" t="str">
        <f>IFERROR(__xludf.DUMMYFUNCTION("""COMPUTED_VALUE"""),"Sweden")</f>
        <v>Sweden</v>
      </c>
      <c r="D168" s="59" t="str">
        <f>IFERROR(__xludf.DUMMYFUNCTION("""COMPUTED_VALUE"""),"Sweden")</f>
        <v>Sweden</v>
      </c>
      <c r="E168" s="59" t="str">
        <f>IFERROR(__xludf.DUMMYFUNCTION("""COMPUTED_VALUE"""),"Sweden")</f>
        <v>Sweden</v>
      </c>
      <c r="F168" s="59" t="str">
        <f>IFERROR(__xludf.DUMMYFUNCTION("""COMPUTED_VALUE"""),"Sweden")</f>
        <v>Sweden</v>
      </c>
      <c r="G168" s="59" t="str">
        <f>IFERROR(__xludf.DUMMYFUNCTION("""COMPUTED_VALUE"""),"Thụy Điển")</f>
        <v>Thụy Điển</v>
      </c>
    </row>
    <row r="169">
      <c r="A169" s="59" t="str">
        <f>IFERROR(__xludf.DUMMYFUNCTION("""COMPUTED_VALUE"""),"CH")</f>
        <v>CH</v>
      </c>
      <c r="B169" s="59" t="str">
        <f>IFERROR(__xludf.DUMMYFUNCTION("""COMPUTED_VALUE"""),"スイス")</f>
        <v>スイス</v>
      </c>
      <c r="C169" s="59" t="str">
        <f>IFERROR(__xludf.DUMMYFUNCTION("""COMPUTED_VALUE"""),"Switzerland")</f>
        <v>Switzerland</v>
      </c>
      <c r="D169" s="59" t="str">
        <f>IFERROR(__xludf.DUMMYFUNCTION("""COMPUTED_VALUE"""),"Switzerland")</f>
        <v>Switzerland</v>
      </c>
      <c r="E169" s="59" t="str">
        <f>IFERROR(__xludf.DUMMYFUNCTION("""COMPUTED_VALUE"""),"Switzerland")</f>
        <v>Switzerland</v>
      </c>
      <c r="F169" s="59" t="str">
        <f>IFERROR(__xludf.DUMMYFUNCTION("""COMPUTED_VALUE"""),"Switzerland")</f>
        <v>Switzerland</v>
      </c>
      <c r="G169" s="59" t="str">
        <f>IFERROR(__xludf.DUMMYFUNCTION("""COMPUTED_VALUE"""),"Thụy sĩ")</f>
        <v>Thụy sĩ</v>
      </c>
    </row>
    <row r="170">
      <c r="A170" s="59" t="str">
        <f>IFERROR(__xludf.DUMMYFUNCTION("""COMPUTED_VALUE"""),"TW")</f>
        <v>TW</v>
      </c>
      <c r="B170" s="59" t="str">
        <f>IFERROR(__xludf.DUMMYFUNCTION("""COMPUTED_VALUE"""),"台湾")</f>
        <v>台湾</v>
      </c>
      <c r="C170" s="59" t="str">
        <f>IFERROR(__xludf.DUMMYFUNCTION("""COMPUTED_VALUE"""),"Taiwan")</f>
        <v>Taiwan</v>
      </c>
      <c r="D170" s="59" t="str">
        <f>IFERROR(__xludf.DUMMYFUNCTION("""COMPUTED_VALUE"""),"Taiwan")</f>
        <v>Taiwan</v>
      </c>
      <c r="E170" s="59" t="str">
        <f>IFERROR(__xludf.DUMMYFUNCTION("""COMPUTED_VALUE"""),"Taiwan")</f>
        <v>Taiwan</v>
      </c>
      <c r="F170" s="59" t="str">
        <f>IFERROR(__xludf.DUMMYFUNCTION("""COMPUTED_VALUE"""),"Taiwan")</f>
        <v>Taiwan</v>
      </c>
      <c r="G170" s="59" t="str">
        <f>IFERROR(__xludf.DUMMYFUNCTION("""COMPUTED_VALUE"""),"Đài Loan")</f>
        <v>Đài Loan</v>
      </c>
    </row>
    <row r="171">
      <c r="A171" s="59" t="str">
        <f>IFERROR(__xludf.DUMMYFUNCTION("""COMPUTED_VALUE"""),"TJ")</f>
        <v>TJ</v>
      </c>
      <c r="B171" s="59" t="str">
        <f>IFERROR(__xludf.DUMMYFUNCTION("""COMPUTED_VALUE"""),"タジキスタン")</f>
        <v>タジキスタン</v>
      </c>
      <c r="C171" s="59" t="str">
        <f>IFERROR(__xludf.DUMMYFUNCTION("""COMPUTED_VALUE"""),"Tajikistan")</f>
        <v>Tajikistan</v>
      </c>
      <c r="D171" s="59" t="str">
        <f>IFERROR(__xludf.DUMMYFUNCTION("""COMPUTED_VALUE"""),"Tajikistan")</f>
        <v>Tajikistan</v>
      </c>
      <c r="E171" s="59" t="str">
        <f>IFERROR(__xludf.DUMMYFUNCTION("""COMPUTED_VALUE"""),"Tajikistan")</f>
        <v>Tajikistan</v>
      </c>
      <c r="F171" s="59" t="str">
        <f>IFERROR(__xludf.DUMMYFUNCTION("""COMPUTED_VALUE"""),"Tajikistan")</f>
        <v>Tajikistan</v>
      </c>
      <c r="G171" s="59" t="str">
        <f>IFERROR(__xludf.DUMMYFUNCTION("""COMPUTED_VALUE"""),"Tajikistan")</f>
        <v>Tajikistan</v>
      </c>
    </row>
    <row r="172">
      <c r="A172" s="59" t="str">
        <f>IFERROR(__xludf.DUMMYFUNCTION("""COMPUTED_VALUE"""),"TH")</f>
        <v>TH</v>
      </c>
      <c r="B172" s="59" t="str">
        <f>IFERROR(__xludf.DUMMYFUNCTION("""COMPUTED_VALUE"""),"タイ")</f>
        <v>タイ</v>
      </c>
      <c r="C172" s="59" t="str">
        <f>IFERROR(__xludf.DUMMYFUNCTION("""COMPUTED_VALUE"""),"Thailand")</f>
        <v>Thailand</v>
      </c>
      <c r="D172" s="59" t="str">
        <f>IFERROR(__xludf.DUMMYFUNCTION("""COMPUTED_VALUE"""),"Thailand")</f>
        <v>Thailand</v>
      </c>
      <c r="E172" s="59" t="str">
        <f>IFERROR(__xludf.DUMMYFUNCTION("""COMPUTED_VALUE"""),"Thailand")</f>
        <v>Thailand</v>
      </c>
      <c r="F172" s="59" t="str">
        <f>IFERROR(__xludf.DUMMYFUNCTION("""COMPUTED_VALUE"""),"Thailand")</f>
        <v>Thailand</v>
      </c>
      <c r="G172" s="59" t="str">
        <f>IFERROR(__xludf.DUMMYFUNCTION("""COMPUTED_VALUE"""),"Thái Lan")</f>
        <v>Thái Lan</v>
      </c>
    </row>
    <row r="173">
      <c r="A173" s="59" t="str">
        <f>IFERROR(__xludf.DUMMYFUNCTION("""COMPUTED_VALUE"""),"TG")</f>
        <v>TG</v>
      </c>
      <c r="B173" s="59" t="str">
        <f>IFERROR(__xludf.DUMMYFUNCTION("""COMPUTED_VALUE"""),"トーゴ")</f>
        <v>トーゴ</v>
      </c>
      <c r="C173" s="59" t="str">
        <f>IFERROR(__xludf.DUMMYFUNCTION("""COMPUTED_VALUE"""),"Togo")</f>
        <v>Togo</v>
      </c>
      <c r="D173" s="59" t="str">
        <f>IFERROR(__xludf.DUMMYFUNCTION("""COMPUTED_VALUE"""),"Togo")</f>
        <v>Togo</v>
      </c>
      <c r="E173" s="59" t="str">
        <f>IFERROR(__xludf.DUMMYFUNCTION("""COMPUTED_VALUE"""),"Togo")</f>
        <v>Togo</v>
      </c>
      <c r="F173" s="59" t="str">
        <f>IFERROR(__xludf.DUMMYFUNCTION("""COMPUTED_VALUE"""),"Togo")</f>
        <v>Togo</v>
      </c>
      <c r="G173" s="59" t="str">
        <f>IFERROR(__xludf.DUMMYFUNCTION("""COMPUTED_VALUE"""),"Togo")</f>
        <v>Togo</v>
      </c>
    </row>
    <row r="174">
      <c r="A174" s="59" t="str">
        <f>IFERROR(__xludf.DUMMYFUNCTION("""COMPUTED_VALUE"""),"TO")</f>
        <v>TO</v>
      </c>
      <c r="B174" s="59" t="str">
        <f>IFERROR(__xludf.DUMMYFUNCTION("""COMPUTED_VALUE"""),"トンガ")</f>
        <v>トンガ</v>
      </c>
      <c r="C174" s="59" t="str">
        <f>IFERROR(__xludf.DUMMYFUNCTION("""COMPUTED_VALUE"""),"Tonga")</f>
        <v>Tonga</v>
      </c>
      <c r="D174" s="59" t="str">
        <f>IFERROR(__xludf.DUMMYFUNCTION("""COMPUTED_VALUE"""),"Tonga")</f>
        <v>Tonga</v>
      </c>
      <c r="E174" s="59" t="str">
        <f>IFERROR(__xludf.DUMMYFUNCTION("""COMPUTED_VALUE"""),"Tonga")</f>
        <v>Tonga</v>
      </c>
      <c r="F174" s="59" t="str">
        <f>IFERROR(__xludf.DUMMYFUNCTION("""COMPUTED_VALUE"""),"Tonga")</f>
        <v>Tonga</v>
      </c>
      <c r="G174" s="59" t="str">
        <f>IFERROR(__xludf.DUMMYFUNCTION("""COMPUTED_VALUE"""),"Tonga")</f>
        <v>Tonga</v>
      </c>
    </row>
    <row r="175">
      <c r="A175" s="59" t="str">
        <f>IFERROR(__xludf.DUMMYFUNCTION("""COMPUTED_VALUE"""),"TT")</f>
        <v>TT</v>
      </c>
      <c r="B175" s="59" t="str">
        <f>IFERROR(__xludf.DUMMYFUNCTION("""COMPUTED_VALUE"""),"トリニダード・トバゴ")</f>
        <v>トリニダード・トバゴ</v>
      </c>
      <c r="C175" s="59" t="str">
        <f>IFERROR(__xludf.DUMMYFUNCTION("""COMPUTED_VALUE"""),"Republic of Trinidad and Tobago")</f>
        <v>Republic of Trinidad and Tobago</v>
      </c>
      <c r="D175" s="59" t="str">
        <f>IFERROR(__xludf.DUMMYFUNCTION("""COMPUTED_VALUE"""),"Republic of Trinidad and Tobago")</f>
        <v>Republic of Trinidad and Tobago</v>
      </c>
      <c r="E175" s="59" t="str">
        <f>IFERROR(__xludf.DUMMYFUNCTION("""COMPUTED_VALUE"""),"Republic of Trinidad and Tobago")</f>
        <v>Republic of Trinidad and Tobago</v>
      </c>
      <c r="F175" s="59" t="str">
        <f>IFERROR(__xludf.DUMMYFUNCTION("""COMPUTED_VALUE"""),"Republic of Trinidad and Tobago")</f>
        <v>Republic of Trinidad and Tobago</v>
      </c>
      <c r="G175" s="59" t="str">
        <f>IFERROR(__xludf.DUMMYFUNCTION("""COMPUTED_VALUE"""),"Cộng hòa Trinidad và Tobago")</f>
        <v>Cộng hòa Trinidad và Tobago</v>
      </c>
    </row>
    <row r="176">
      <c r="A176" s="59" t="str">
        <f>IFERROR(__xludf.DUMMYFUNCTION("""COMPUTED_VALUE"""),"TN")</f>
        <v>TN</v>
      </c>
      <c r="B176" s="59" t="str">
        <f>IFERROR(__xludf.DUMMYFUNCTION("""COMPUTED_VALUE"""),"チュニジア")</f>
        <v>チュニジア</v>
      </c>
      <c r="C176" s="59" t="str">
        <f>IFERROR(__xludf.DUMMYFUNCTION("""COMPUTED_VALUE"""),"Tunisia")</f>
        <v>Tunisia</v>
      </c>
      <c r="D176" s="59" t="str">
        <f>IFERROR(__xludf.DUMMYFUNCTION("""COMPUTED_VALUE"""),"Tunisia")</f>
        <v>Tunisia</v>
      </c>
      <c r="E176" s="59" t="str">
        <f>IFERROR(__xludf.DUMMYFUNCTION("""COMPUTED_VALUE"""),"Tunisia")</f>
        <v>Tunisia</v>
      </c>
      <c r="F176" s="59" t="str">
        <f>IFERROR(__xludf.DUMMYFUNCTION("""COMPUTED_VALUE"""),"Tunisia")</f>
        <v>Tunisia</v>
      </c>
      <c r="G176" s="59" t="str">
        <f>IFERROR(__xludf.DUMMYFUNCTION("""COMPUTED_VALUE"""),"Tunisia")</f>
        <v>Tunisia</v>
      </c>
    </row>
    <row r="177">
      <c r="A177" s="59" t="str">
        <f>IFERROR(__xludf.DUMMYFUNCTION("""COMPUTED_VALUE"""),"TR")</f>
        <v>TR</v>
      </c>
      <c r="B177" s="59" t="str">
        <f>IFERROR(__xludf.DUMMYFUNCTION("""COMPUTED_VALUE"""),"トルコ")</f>
        <v>トルコ</v>
      </c>
      <c r="C177" s="59" t="str">
        <f>IFERROR(__xludf.DUMMYFUNCTION("""COMPUTED_VALUE"""),"Turkey")</f>
        <v>Turkey</v>
      </c>
      <c r="D177" s="59" t="str">
        <f>IFERROR(__xludf.DUMMYFUNCTION("""COMPUTED_VALUE"""),"Turkey")</f>
        <v>Turkey</v>
      </c>
      <c r="E177" s="59" t="str">
        <f>IFERROR(__xludf.DUMMYFUNCTION("""COMPUTED_VALUE"""),"Turkey")</f>
        <v>Turkey</v>
      </c>
      <c r="F177" s="59" t="str">
        <f>IFERROR(__xludf.DUMMYFUNCTION("""COMPUTED_VALUE"""),"Turkey")</f>
        <v>Turkey</v>
      </c>
      <c r="G177" s="59" t="str">
        <f>IFERROR(__xludf.DUMMYFUNCTION("""COMPUTED_VALUE"""),"Thổ Nhĩ Kỳ")</f>
        <v>Thổ Nhĩ Kỳ</v>
      </c>
    </row>
    <row r="178">
      <c r="A178" s="59" t="str">
        <f>IFERROR(__xludf.DUMMYFUNCTION("""COMPUTED_VALUE"""),"TM")</f>
        <v>TM</v>
      </c>
      <c r="B178" s="59" t="str">
        <f>IFERROR(__xludf.DUMMYFUNCTION("""COMPUTED_VALUE"""),"トルクメニスタン")</f>
        <v>トルクメニスタン</v>
      </c>
      <c r="C178" s="59" t="str">
        <f>IFERROR(__xludf.DUMMYFUNCTION("""COMPUTED_VALUE"""),"Turkmenistan")</f>
        <v>Turkmenistan</v>
      </c>
      <c r="D178" s="59" t="str">
        <f>IFERROR(__xludf.DUMMYFUNCTION("""COMPUTED_VALUE"""),"Turkmenistan")</f>
        <v>Turkmenistan</v>
      </c>
      <c r="E178" s="59" t="str">
        <f>IFERROR(__xludf.DUMMYFUNCTION("""COMPUTED_VALUE"""),"Turkmenistan")</f>
        <v>Turkmenistan</v>
      </c>
      <c r="F178" s="59" t="str">
        <f>IFERROR(__xludf.DUMMYFUNCTION("""COMPUTED_VALUE"""),"Turkmenistan")</f>
        <v>Turkmenistan</v>
      </c>
      <c r="G178" s="59" t="str">
        <f>IFERROR(__xludf.DUMMYFUNCTION("""COMPUTED_VALUE"""),"Tuốc-mê-ni-xtan")</f>
        <v>Tuốc-mê-ni-xtan</v>
      </c>
    </row>
    <row r="179">
      <c r="A179" s="59" t="str">
        <f>IFERROR(__xludf.DUMMYFUNCTION("""COMPUTED_VALUE"""),"TC")</f>
        <v>TC</v>
      </c>
      <c r="B179" s="59" t="str">
        <f>IFERROR(__xludf.DUMMYFUNCTION("""COMPUTED_VALUE"""),"タークス・カイコス諸島")</f>
        <v>タークス・カイコス諸島</v>
      </c>
      <c r="C179" s="59" t="str">
        <f>IFERROR(__xludf.DUMMYFUNCTION("""COMPUTED_VALUE"""),"Turks and Caicos Islands")</f>
        <v>Turks and Caicos Islands</v>
      </c>
      <c r="D179" s="59" t="str">
        <f>IFERROR(__xludf.DUMMYFUNCTION("""COMPUTED_VALUE"""),"Turks and Caicos Islands")</f>
        <v>Turks and Caicos Islands</v>
      </c>
      <c r="E179" s="59" t="str">
        <f>IFERROR(__xludf.DUMMYFUNCTION("""COMPUTED_VALUE"""),"Turks and Caicos Islands")</f>
        <v>Turks and Caicos Islands</v>
      </c>
      <c r="F179" s="59" t="str">
        <f>IFERROR(__xludf.DUMMYFUNCTION("""COMPUTED_VALUE"""),"Turks and Caicos Islands")</f>
        <v>Turks and Caicos Islands</v>
      </c>
      <c r="G179" s="59" t="str">
        <f>IFERROR(__xludf.DUMMYFUNCTION("""COMPUTED_VALUE"""),"Quần đảo Turks và Caicos")</f>
        <v>Quần đảo Turks và Caicos</v>
      </c>
    </row>
    <row r="180">
      <c r="A180" s="59" t="str">
        <f>IFERROR(__xludf.DUMMYFUNCTION("""COMPUTED_VALUE"""),"UG")</f>
        <v>UG</v>
      </c>
      <c r="B180" s="59" t="str">
        <f>IFERROR(__xludf.DUMMYFUNCTION("""COMPUTED_VALUE"""),"ウガンダ")</f>
        <v>ウガンダ</v>
      </c>
      <c r="C180" s="59" t="str">
        <f>IFERROR(__xludf.DUMMYFUNCTION("""COMPUTED_VALUE"""),"Uganda")</f>
        <v>Uganda</v>
      </c>
      <c r="D180" s="59" t="str">
        <f>IFERROR(__xludf.DUMMYFUNCTION("""COMPUTED_VALUE"""),"Uganda")</f>
        <v>Uganda</v>
      </c>
      <c r="E180" s="59" t="str">
        <f>IFERROR(__xludf.DUMMYFUNCTION("""COMPUTED_VALUE"""),"Uganda")</f>
        <v>Uganda</v>
      </c>
      <c r="F180" s="59" t="str">
        <f>IFERROR(__xludf.DUMMYFUNCTION("""COMPUTED_VALUE"""),"Uganda")</f>
        <v>Uganda</v>
      </c>
      <c r="G180" s="59" t="str">
        <f>IFERROR(__xludf.DUMMYFUNCTION("""COMPUTED_VALUE"""),"Uganda")</f>
        <v>Uganda</v>
      </c>
    </row>
    <row r="181">
      <c r="A181" s="59" t="str">
        <f>IFERROR(__xludf.DUMMYFUNCTION("""COMPUTED_VALUE"""),"UA")</f>
        <v>UA</v>
      </c>
      <c r="B181" s="59" t="str">
        <f>IFERROR(__xludf.DUMMYFUNCTION("""COMPUTED_VALUE"""),"ウクライナ")</f>
        <v>ウクライナ</v>
      </c>
      <c r="C181" s="59" t="str">
        <f>IFERROR(__xludf.DUMMYFUNCTION("""COMPUTED_VALUE"""),"Ukraine")</f>
        <v>Ukraine</v>
      </c>
      <c r="D181" s="59" t="str">
        <f>IFERROR(__xludf.DUMMYFUNCTION("""COMPUTED_VALUE"""),"Ukraine")</f>
        <v>Ukraine</v>
      </c>
      <c r="E181" s="59" t="str">
        <f>IFERROR(__xludf.DUMMYFUNCTION("""COMPUTED_VALUE"""),"Ukraine")</f>
        <v>Ukraine</v>
      </c>
      <c r="F181" s="59" t="str">
        <f>IFERROR(__xludf.DUMMYFUNCTION("""COMPUTED_VALUE"""),"Ukraine")</f>
        <v>Ukraine</v>
      </c>
      <c r="G181" s="59" t="str">
        <f>IFERROR(__xludf.DUMMYFUNCTION("""COMPUTED_VALUE"""),"Ukraina")</f>
        <v>Ukraina</v>
      </c>
    </row>
    <row r="182">
      <c r="A182" s="59" t="str">
        <f>IFERROR(__xludf.DUMMYFUNCTION("""COMPUTED_VALUE"""),"AE")</f>
        <v>AE</v>
      </c>
      <c r="B182" s="59" t="str">
        <f>IFERROR(__xludf.DUMMYFUNCTION("""COMPUTED_VALUE"""),"アラブ首長国連邦")</f>
        <v>アラブ首長国連邦</v>
      </c>
      <c r="C182" s="59" t="str">
        <f>IFERROR(__xludf.DUMMYFUNCTION("""COMPUTED_VALUE"""),"United Arab Emirates")</f>
        <v>United Arab Emirates</v>
      </c>
      <c r="D182" s="59" t="str">
        <f>IFERROR(__xludf.DUMMYFUNCTION("""COMPUTED_VALUE"""),"United Arab Emirates")</f>
        <v>United Arab Emirates</v>
      </c>
      <c r="E182" s="59" t="str">
        <f>IFERROR(__xludf.DUMMYFUNCTION("""COMPUTED_VALUE"""),"United Arab Emirates")</f>
        <v>United Arab Emirates</v>
      </c>
      <c r="F182" s="59" t="str">
        <f>IFERROR(__xludf.DUMMYFUNCTION("""COMPUTED_VALUE"""),"United Arab Emirates")</f>
        <v>United Arab Emirates</v>
      </c>
      <c r="G182" s="59" t="str">
        <f>IFERROR(__xludf.DUMMYFUNCTION("""COMPUTED_VALUE"""),"các Tiểu Vương Quốc Ả Rập Thống Nhất")</f>
        <v>các Tiểu Vương Quốc Ả Rập Thống Nhất</v>
      </c>
    </row>
    <row r="183">
      <c r="A183" s="59" t="str">
        <f>IFERROR(__xludf.DUMMYFUNCTION("""COMPUTED_VALUE"""),"GB")</f>
        <v>GB</v>
      </c>
      <c r="B183" s="59" t="str">
        <f>IFERROR(__xludf.DUMMYFUNCTION("""COMPUTED_VALUE"""),"英国")</f>
        <v>英国</v>
      </c>
      <c r="C183" s="59" t="str">
        <f>IFERROR(__xludf.DUMMYFUNCTION("""COMPUTED_VALUE"""),"UK")</f>
        <v>UK</v>
      </c>
      <c r="D183" s="59" t="str">
        <f>IFERROR(__xludf.DUMMYFUNCTION("""COMPUTED_VALUE"""),"UK")</f>
        <v>UK</v>
      </c>
      <c r="E183" s="59" t="str">
        <f>IFERROR(__xludf.DUMMYFUNCTION("""COMPUTED_VALUE"""),"UK")</f>
        <v>UK</v>
      </c>
      <c r="F183" s="59" t="str">
        <f>IFERROR(__xludf.DUMMYFUNCTION("""COMPUTED_VALUE"""),"UK")</f>
        <v>UK</v>
      </c>
      <c r="G183" s="59" t="str">
        <f>IFERROR(__xludf.DUMMYFUNCTION("""COMPUTED_VALUE"""),"Vương quốc Anh")</f>
        <v>Vương quốc Anh</v>
      </c>
    </row>
    <row r="184">
      <c r="A184" s="59" t="str">
        <f>IFERROR(__xludf.DUMMYFUNCTION("""COMPUTED_VALUE"""),"US")</f>
        <v>US</v>
      </c>
      <c r="B184" s="59" t="str">
        <f>IFERROR(__xludf.DUMMYFUNCTION("""COMPUTED_VALUE"""),"米国")</f>
        <v>米国</v>
      </c>
      <c r="C184" s="59" t="str">
        <f>IFERROR(__xludf.DUMMYFUNCTION("""COMPUTED_VALUE"""),"USA")</f>
        <v>USA</v>
      </c>
      <c r="D184" s="59" t="str">
        <f>IFERROR(__xludf.DUMMYFUNCTION("""COMPUTED_VALUE"""),"USA")</f>
        <v>USA</v>
      </c>
      <c r="E184" s="59" t="str">
        <f>IFERROR(__xludf.DUMMYFUNCTION("""COMPUTED_VALUE"""),"USA")</f>
        <v>USA</v>
      </c>
      <c r="F184" s="59" t="str">
        <f>IFERROR(__xludf.DUMMYFUNCTION("""COMPUTED_VALUE"""),"USA")</f>
        <v>USA</v>
      </c>
      <c r="G184" s="59" t="str">
        <f>IFERROR(__xludf.DUMMYFUNCTION("""COMPUTED_VALUE"""),"Hoa Kỳ")</f>
        <v>Hoa Kỳ</v>
      </c>
    </row>
    <row r="185">
      <c r="A185" s="59" t="str">
        <f>IFERROR(__xludf.DUMMYFUNCTION("""COMPUTED_VALUE"""),"UY")</f>
        <v>UY</v>
      </c>
      <c r="B185" s="59" t="str">
        <f>IFERROR(__xludf.DUMMYFUNCTION("""COMPUTED_VALUE"""),"ウルグアイ")</f>
        <v>ウルグアイ</v>
      </c>
      <c r="C185" s="59" t="str">
        <f>IFERROR(__xludf.DUMMYFUNCTION("""COMPUTED_VALUE"""),"Uruguay")</f>
        <v>Uruguay</v>
      </c>
      <c r="D185" s="59" t="str">
        <f>IFERROR(__xludf.DUMMYFUNCTION("""COMPUTED_VALUE"""),"Uruguay")</f>
        <v>Uruguay</v>
      </c>
      <c r="E185" s="59" t="str">
        <f>IFERROR(__xludf.DUMMYFUNCTION("""COMPUTED_VALUE"""),"Uruguay")</f>
        <v>Uruguay</v>
      </c>
      <c r="F185" s="59" t="str">
        <f>IFERROR(__xludf.DUMMYFUNCTION("""COMPUTED_VALUE"""),"Uruguay")</f>
        <v>Uruguay</v>
      </c>
      <c r="G185" s="59" t="str">
        <f>IFERROR(__xludf.DUMMYFUNCTION("""COMPUTED_VALUE"""),"Uruguay")</f>
        <v>Uruguay</v>
      </c>
    </row>
    <row r="186">
      <c r="A186" s="59" t="str">
        <f>IFERROR(__xludf.DUMMYFUNCTION("""COMPUTED_VALUE"""),"UZ")</f>
        <v>UZ</v>
      </c>
      <c r="B186" s="59" t="str">
        <f>IFERROR(__xludf.DUMMYFUNCTION("""COMPUTED_VALUE"""),"ウズベキスタン")</f>
        <v>ウズベキスタン</v>
      </c>
      <c r="C186" s="59" t="str">
        <f>IFERROR(__xludf.DUMMYFUNCTION("""COMPUTED_VALUE"""),"Uzbekistan")</f>
        <v>Uzbekistan</v>
      </c>
      <c r="D186" s="59" t="str">
        <f>IFERROR(__xludf.DUMMYFUNCTION("""COMPUTED_VALUE"""),"Uzbekistan")</f>
        <v>Uzbekistan</v>
      </c>
      <c r="E186" s="59" t="str">
        <f>IFERROR(__xludf.DUMMYFUNCTION("""COMPUTED_VALUE"""),"Uzbekistan")</f>
        <v>Uzbekistan</v>
      </c>
      <c r="F186" s="59" t="str">
        <f>IFERROR(__xludf.DUMMYFUNCTION("""COMPUTED_VALUE"""),"Uzbekistan")</f>
        <v>Uzbekistan</v>
      </c>
      <c r="G186" s="59" t="str">
        <f>IFERROR(__xludf.DUMMYFUNCTION("""COMPUTED_VALUE"""),"U-dơ-bê-ki-xtan")</f>
        <v>U-dơ-bê-ki-xtan</v>
      </c>
    </row>
    <row r="187">
      <c r="A187" s="59" t="str">
        <f>IFERROR(__xludf.DUMMYFUNCTION("""COMPUTED_VALUE"""),"VU")</f>
        <v>VU</v>
      </c>
      <c r="B187" s="59" t="str">
        <f>IFERROR(__xludf.DUMMYFUNCTION("""COMPUTED_VALUE"""),"バヌアツ")</f>
        <v>バヌアツ</v>
      </c>
      <c r="C187" s="59" t="str">
        <f>IFERROR(__xludf.DUMMYFUNCTION("""COMPUTED_VALUE"""),"Vanuatu")</f>
        <v>Vanuatu</v>
      </c>
      <c r="D187" s="59" t="str">
        <f>IFERROR(__xludf.DUMMYFUNCTION("""COMPUTED_VALUE"""),"Vanuatu")</f>
        <v>Vanuatu</v>
      </c>
      <c r="E187" s="59" t="str">
        <f>IFERROR(__xludf.DUMMYFUNCTION("""COMPUTED_VALUE"""),"Vanuatu")</f>
        <v>Vanuatu</v>
      </c>
      <c r="F187" s="59" t="str">
        <f>IFERROR(__xludf.DUMMYFUNCTION("""COMPUTED_VALUE"""),"Vanuatu")</f>
        <v>Vanuatu</v>
      </c>
      <c r="G187" s="59" t="str">
        <f>IFERROR(__xludf.DUMMYFUNCTION("""COMPUTED_VALUE"""),"Vanuatu")</f>
        <v>Vanuatu</v>
      </c>
    </row>
    <row r="188">
      <c r="A188" s="59" t="str">
        <f>IFERROR(__xludf.DUMMYFUNCTION("""COMPUTED_VALUE"""),"VE")</f>
        <v>VE</v>
      </c>
      <c r="B188" s="59" t="str">
        <f>IFERROR(__xludf.DUMMYFUNCTION("""COMPUTED_VALUE"""),"ベネズエラ")</f>
        <v>ベネズエラ</v>
      </c>
      <c r="C188" s="59" t="str">
        <f>IFERROR(__xludf.DUMMYFUNCTION("""COMPUTED_VALUE"""),"Venezuela")</f>
        <v>Venezuela</v>
      </c>
      <c r="D188" s="59" t="str">
        <f>IFERROR(__xludf.DUMMYFUNCTION("""COMPUTED_VALUE"""),"Venezuela")</f>
        <v>Venezuela</v>
      </c>
      <c r="E188" s="59" t="str">
        <f>IFERROR(__xludf.DUMMYFUNCTION("""COMPUTED_VALUE"""),"Venezuela")</f>
        <v>Venezuela</v>
      </c>
      <c r="F188" s="59" t="str">
        <f>IFERROR(__xludf.DUMMYFUNCTION("""COMPUTED_VALUE"""),"Venezuela")</f>
        <v>Venezuela</v>
      </c>
      <c r="G188" s="59" t="str">
        <f>IFERROR(__xludf.DUMMYFUNCTION("""COMPUTED_VALUE"""),"Venezuela")</f>
        <v>Venezuela</v>
      </c>
    </row>
    <row r="189">
      <c r="A189" s="59" t="str">
        <f>IFERROR(__xludf.DUMMYFUNCTION("""COMPUTED_VALUE"""),"VN")</f>
        <v>VN</v>
      </c>
      <c r="B189" s="59" t="str">
        <f>IFERROR(__xludf.DUMMYFUNCTION("""COMPUTED_VALUE"""),"ベトナム")</f>
        <v>ベトナム</v>
      </c>
      <c r="C189" s="59" t="str">
        <f>IFERROR(__xludf.DUMMYFUNCTION("""COMPUTED_VALUE"""),"Vietnam")</f>
        <v>Vietnam</v>
      </c>
      <c r="D189" s="59" t="str">
        <f>IFERROR(__xludf.DUMMYFUNCTION("""COMPUTED_VALUE"""),"Vietnam")</f>
        <v>Vietnam</v>
      </c>
      <c r="E189" s="59" t="str">
        <f>IFERROR(__xludf.DUMMYFUNCTION("""COMPUTED_VALUE"""),"Vietnam")</f>
        <v>Vietnam</v>
      </c>
      <c r="F189" s="59" t="str">
        <f>IFERROR(__xludf.DUMMYFUNCTION("""COMPUTED_VALUE"""),"Vietnam")</f>
        <v>Vietnam</v>
      </c>
      <c r="G189" s="59" t="str">
        <f>IFERROR(__xludf.DUMMYFUNCTION("""COMPUTED_VALUE"""),"Việt Nam")</f>
        <v>Việt Nam</v>
      </c>
    </row>
    <row r="190">
      <c r="A190" s="59" t="str">
        <f>IFERROR(__xludf.DUMMYFUNCTION("""COMPUTED_VALUE"""),"VI")</f>
        <v>VI</v>
      </c>
      <c r="B190" s="59" t="str">
        <f>IFERROR(__xludf.DUMMYFUNCTION("""COMPUTED_VALUE"""),"バージン諸島")</f>
        <v>バージン諸島</v>
      </c>
      <c r="C190" s="59" t="str">
        <f>IFERROR(__xludf.DUMMYFUNCTION("""COMPUTED_VALUE"""),"virgin islands")</f>
        <v>virgin islands</v>
      </c>
      <c r="D190" s="59" t="str">
        <f>IFERROR(__xludf.DUMMYFUNCTION("""COMPUTED_VALUE"""),"virgin islands")</f>
        <v>virgin islands</v>
      </c>
      <c r="E190" s="59" t="str">
        <f>IFERROR(__xludf.DUMMYFUNCTION("""COMPUTED_VALUE"""),"virgin islands")</f>
        <v>virgin islands</v>
      </c>
      <c r="F190" s="59" t="str">
        <f>IFERROR(__xludf.DUMMYFUNCTION("""COMPUTED_VALUE"""),"virgin islands")</f>
        <v>virgin islands</v>
      </c>
      <c r="G190" s="59" t="str">
        <f>IFERROR(__xludf.DUMMYFUNCTION("""COMPUTED_VALUE"""),"Quần đảo Virgin")</f>
        <v>Quần đảo Virgin</v>
      </c>
    </row>
    <row r="191">
      <c r="A191" s="59" t="str">
        <f>IFERROR(__xludf.DUMMYFUNCTION("""COMPUTED_VALUE"""),"VG")</f>
        <v>VG</v>
      </c>
      <c r="B191" s="59" t="str">
        <f>IFERROR(__xludf.DUMMYFUNCTION("""COMPUTED_VALUE"""),"英領バージン諸島")</f>
        <v>英領バージン諸島</v>
      </c>
      <c r="C191" s="59" t="str">
        <f>IFERROR(__xludf.DUMMYFUNCTION("""COMPUTED_VALUE"""),"British Virgin Islands")</f>
        <v>British Virgin Islands</v>
      </c>
      <c r="D191" s="59" t="str">
        <f>IFERROR(__xludf.DUMMYFUNCTION("""COMPUTED_VALUE"""),"British Virgin Islands")</f>
        <v>British Virgin Islands</v>
      </c>
      <c r="E191" s="59" t="str">
        <f>IFERROR(__xludf.DUMMYFUNCTION("""COMPUTED_VALUE"""),"British Virgin Islands")</f>
        <v>British Virgin Islands</v>
      </c>
      <c r="F191" s="59" t="str">
        <f>IFERROR(__xludf.DUMMYFUNCTION("""COMPUTED_VALUE"""),"British Virgin Islands")</f>
        <v>British Virgin Islands</v>
      </c>
      <c r="G191" s="59" t="str">
        <f>IFERROR(__xludf.DUMMYFUNCTION("""COMPUTED_VALUE"""),"Quần đảo British Virgin")</f>
        <v>Quần đảo British Virgin</v>
      </c>
    </row>
    <row r="192">
      <c r="A192" s="59" t="str">
        <f>IFERROR(__xludf.DUMMYFUNCTION("""COMPUTED_VALUE"""),"YE")</f>
        <v>YE</v>
      </c>
      <c r="B192" s="59" t="str">
        <f>IFERROR(__xludf.DUMMYFUNCTION("""COMPUTED_VALUE"""),"イエメン")</f>
        <v>イエメン</v>
      </c>
      <c r="C192" s="59" t="str">
        <f>IFERROR(__xludf.DUMMYFUNCTION("""COMPUTED_VALUE"""),"Yemen")</f>
        <v>Yemen</v>
      </c>
      <c r="D192" s="59" t="str">
        <f>IFERROR(__xludf.DUMMYFUNCTION("""COMPUTED_VALUE"""),"Yemen")</f>
        <v>Yemen</v>
      </c>
      <c r="E192" s="59" t="str">
        <f>IFERROR(__xludf.DUMMYFUNCTION("""COMPUTED_VALUE"""),"Yemen")</f>
        <v>Yemen</v>
      </c>
      <c r="F192" s="59" t="str">
        <f>IFERROR(__xludf.DUMMYFUNCTION("""COMPUTED_VALUE"""),"Yemen")</f>
        <v>Yemen</v>
      </c>
      <c r="G192" s="59" t="str">
        <f>IFERROR(__xludf.DUMMYFUNCTION("""COMPUTED_VALUE"""),"Yemen")</f>
        <v>Yemen</v>
      </c>
    </row>
    <row r="193">
      <c r="A193" s="59" t="str">
        <f>IFERROR(__xludf.DUMMYFUNCTION("""COMPUTED_VALUE"""),"ZM")</f>
        <v>ZM</v>
      </c>
      <c r="B193" s="59" t="str">
        <f>IFERROR(__xludf.DUMMYFUNCTION("""COMPUTED_VALUE"""),"ザンビア")</f>
        <v>ザンビア</v>
      </c>
      <c r="C193" s="59" t="str">
        <f>IFERROR(__xludf.DUMMYFUNCTION("""COMPUTED_VALUE"""),"Zambia")</f>
        <v>Zambia</v>
      </c>
      <c r="D193" s="59" t="str">
        <f>IFERROR(__xludf.DUMMYFUNCTION("""COMPUTED_VALUE"""),"Zambia")</f>
        <v>Zambia</v>
      </c>
      <c r="E193" s="59" t="str">
        <f>IFERROR(__xludf.DUMMYFUNCTION("""COMPUTED_VALUE"""),"Zambia")</f>
        <v>Zambia</v>
      </c>
      <c r="F193" s="59" t="str">
        <f>IFERROR(__xludf.DUMMYFUNCTION("""COMPUTED_VALUE"""),"Zambia")</f>
        <v>Zambia</v>
      </c>
      <c r="G193" s="59" t="str">
        <f>IFERROR(__xludf.DUMMYFUNCTION("""COMPUTED_VALUE"""),"Zambia")</f>
        <v>Zambia</v>
      </c>
    </row>
    <row r="194">
      <c r="A194" s="59" t="str">
        <f>IFERROR(__xludf.DUMMYFUNCTION("""COMPUTED_VALUE"""),"ZW")</f>
        <v>ZW</v>
      </c>
      <c r="B194" s="59" t="str">
        <f>IFERROR(__xludf.DUMMYFUNCTION("""COMPUTED_VALUE"""),"ジンバブエ")</f>
        <v>ジンバブエ</v>
      </c>
      <c r="C194" s="59" t="str">
        <f>IFERROR(__xludf.DUMMYFUNCTION("""COMPUTED_VALUE"""),"Zimbabwe")</f>
        <v>Zimbabwe</v>
      </c>
      <c r="D194" s="59" t="str">
        <f>IFERROR(__xludf.DUMMYFUNCTION("""COMPUTED_VALUE"""),"Zimbabwe")</f>
        <v>Zimbabwe</v>
      </c>
      <c r="E194" s="59" t="str">
        <f>IFERROR(__xludf.DUMMYFUNCTION("""COMPUTED_VALUE"""),"Zimbabwe")</f>
        <v>Zimbabwe</v>
      </c>
      <c r="F194" s="59" t="str">
        <f>IFERROR(__xludf.DUMMYFUNCTION("""COMPUTED_VALUE"""),"Zimbabwe")</f>
        <v>Zimbabwe</v>
      </c>
      <c r="G194" s="59" t="str">
        <f>IFERROR(__xludf.DUMMYFUNCTION("""COMPUTED_VALUE"""),"Zimbabuê")</f>
        <v>Zimbabuê</v>
      </c>
    </row>
    <row r="195">
      <c r="A195" s="59" t="str">
        <f>IFERROR(__xludf.DUMMYFUNCTION("""COMPUTED_VALUE"""),"RS")</f>
        <v>RS</v>
      </c>
      <c r="B195" s="59" t="str">
        <f>IFERROR(__xludf.DUMMYFUNCTION("""COMPUTED_VALUE"""),"セルビア")</f>
        <v>セルビア</v>
      </c>
      <c r="C195" s="59" t="str">
        <f>IFERROR(__xludf.DUMMYFUNCTION("""COMPUTED_VALUE"""),"Serbia")</f>
        <v>Serbia</v>
      </c>
      <c r="D195" s="59" t="str">
        <f>IFERROR(__xludf.DUMMYFUNCTION("""COMPUTED_VALUE"""),"Serbia")</f>
        <v>Serbia</v>
      </c>
      <c r="E195" s="59" t="str">
        <f>IFERROR(__xludf.DUMMYFUNCTION("""COMPUTED_VALUE"""),"Serbia")</f>
        <v>Serbia</v>
      </c>
      <c r="F195" s="59" t="str">
        <f>IFERROR(__xludf.DUMMYFUNCTION("""COMPUTED_VALUE"""),"Serbia")</f>
        <v>Serbia</v>
      </c>
      <c r="G195" s="59" t="str">
        <f>IFERROR(__xludf.DUMMYFUNCTION("""COMPUTED_VALUE"""),"Xéc-bi-a")</f>
        <v>Xéc-bi-a</v>
      </c>
    </row>
  </sheetData>
  <drawing r:id="rId1"/>
</worksheet>
</file>